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4647B1B7-9B48-47AB-B822-45EE21697904}" xr6:coauthVersionLast="46" xr6:coauthVersionMax="46" xr10:uidLastSave="{00000000-0000-0000-0000-000000000000}"/>
  <bookViews>
    <workbookView xWindow="-108" yWindow="-108" windowWidth="23256" windowHeight="12576" tabRatio="786" xr2:uid="{00000000-000D-0000-FFFF-FFFF00000000}"/>
  </bookViews>
  <sheets>
    <sheet name="About" sheetId="8" r:id="rId1"/>
    <sheet name="Instructions" sheetId="7" r:id="rId2"/>
    <sheet name="MortgageCalculator" sheetId="3" r:id="rId3"/>
    <sheet name="NetDisposable" sheetId="4" r:id="rId4"/>
    <sheet name="AnnualAmort" sheetId="6" r:id="rId5"/>
    <sheet name="MonthAmort" sheetId="5" r:id="rId6"/>
  </sheets>
  <definedNames>
    <definedName name="_xlnm.Print_Area" localSheetId="4">AnnualAmort!$A$1:$G$33</definedName>
    <definedName name="_xlnm.Print_Titles" localSheetId="4">AnnualAmort!$1:$3</definedName>
    <definedName name="_xlnm.Print_Titles" localSheetId="1">Instructions!$1:$4</definedName>
    <definedName name="_xlnm.Print_Titles" localSheetId="5">MonthAmort!$1:$3</definedName>
    <definedName name="_xlnm.Print_Titles" localSheetId="3">NetDisposable!$1:$1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3" l="1"/>
  <c r="A28" i="3" l="1"/>
  <c r="B4" i="6" l="1"/>
  <c r="C4" i="5"/>
  <c r="E4" i="5" s="1"/>
  <c r="B12" i="3"/>
  <c r="C8" i="4"/>
  <c r="C17" i="4"/>
  <c r="C25" i="4"/>
  <c r="C32" i="4" s="1"/>
  <c r="F27" i="4"/>
  <c r="C33" i="4" s="1"/>
  <c r="I11" i="4"/>
  <c r="C34" i="4" s="1"/>
  <c r="B29" i="3"/>
  <c r="J4" i="5"/>
  <c r="L4" i="5" s="1"/>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C4" i="6" l="1"/>
  <c r="C18" i="4"/>
  <c r="C31" i="4" s="1"/>
  <c r="C35" i="4" s="1"/>
  <c r="B16" i="3" s="1"/>
  <c r="B17" i="3" s="1"/>
  <c r="B14" i="3"/>
  <c r="B13" i="3" s="1"/>
  <c r="B18" i="3"/>
  <c r="B28" i="3"/>
  <c r="B30" i="3" s="1"/>
  <c r="B21" i="3"/>
  <c r="B23" i="3" s="1"/>
  <c r="B24" i="3" s="1"/>
  <c r="K4" i="5"/>
  <c r="M4" i="5" s="1"/>
  <c r="N4" i="5" s="1"/>
  <c r="J5" i="5" s="1"/>
  <c r="D4" i="5"/>
  <c r="F4" i="5" s="1"/>
  <c r="G4" i="5" s="1"/>
  <c r="P4" i="5"/>
  <c r="S4" i="5" s="1"/>
  <c r="K5" i="5" l="1"/>
  <c r="B19" i="3"/>
  <c r="C5" i="5"/>
  <c r="D5" i="5"/>
  <c r="H4" i="5"/>
  <c r="L5" i="5"/>
  <c r="E5" i="5" l="1"/>
  <c r="M5" i="5"/>
  <c r="N5" i="5" s="1"/>
  <c r="K6" i="5" l="1"/>
  <c r="J6" i="5"/>
  <c r="P5" i="5"/>
  <c r="F5" i="5"/>
  <c r="G5" i="5" l="1"/>
  <c r="S5" i="5"/>
  <c r="L6" i="5"/>
  <c r="M6" i="5" s="1"/>
  <c r="N6" i="5" s="1"/>
  <c r="K7" i="5" l="1"/>
  <c r="J7" i="5"/>
  <c r="D6" i="5"/>
  <c r="H5" i="5"/>
  <c r="C6" i="5"/>
  <c r="E6" i="5" l="1"/>
  <c r="L7" i="5"/>
  <c r="P6" i="5" l="1"/>
  <c r="M7" i="5"/>
  <c r="N7" i="5" s="1"/>
  <c r="F6" i="5"/>
  <c r="G6" i="5" l="1"/>
  <c r="S6" i="5"/>
  <c r="J8" i="5"/>
  <c r="K8" i="5"/>
  <c r="L8" i="5" l="1"/>
  <c r="M8" i="5" s="1"/>
  <c r="N8" i="5" s="1"/>
  <c r="D7" i="5"/>
  <c r="C7" i="5"/>
  <c r="H6" i="5"/>
  <c r="J9" i="5" l="1"/>
  <c r="K9" i="5"/>
  <c r="E7" i="5"/>
  <c r="P7" i="5" l="1"/>
  <c r="F7" i="5"/>
  <c r="L9" i="5"/>
  <c r="G7" i="5" l="1"/>
  <c r="M9" i="5"/>
  <c r="N9" i="5" s="1"/>
  <c r="S7" i="5"/>
  <c r="K10" i="5" l="1"/>
  <c r="J10" i="5"/>
  <c r="C8" i="5"/>
  <c r="D8" i="5"/>
  <c r="H7" i="5"/>
  <c r="E8" i="5" l="1"/>
  <c r="F8" i="5" s="1"/>
  <c r="L10" i="5"/>
  <c r="M10" i="5" s="1"/>
  <c r="N10" i="5" s="1"/>
  <c r="K11" i="5" l="1"/>
  <c r="J11" i="5"/>
  <c r="G8" i="5"/>
  <c r="P8" i="5"/>
  <c r="C9" i="5" l="1"/>
  <c r="D9" i="5"/>
  <c r="H8" i="5"/>
  <c r="L11" i="5"/>
  <c r="M11" i="5" s="1"/>
  <c r="N11" i="5" s="1"/>
  <c r="S8" i="5"/>
  <c r="J12" i="5" l="1"/>
  <c r="K12" i="5"/>
  <c r="E9" i="5"/>
  <c r="F9" i="5" s="1"/>
  <c r="G9" i="5" l="1"/>
  <c r="P9" i="5"/>
  <c r="L12" i="5"/>
  <c r="M12" i="5" s="1"/>
  <c r="N12" i="5" s="1"/>
  <c r="J13" i="5" l="1"/>
  <c r="K13" i="5"/>
  <c r="S9" i="5"/>
  <c r="C10" i="5"/>
  <c r="D10" i="5"/>
  <c r="H9" i="5"/>
  <c r="E10" i="5" l="1"/>
  <c r="P10" i="5" s="1"/>
  <c r="S10" i="5" s="1"/>
  <c r="L13" i="5"/>
  <c r="M13" i="5" s="1"/>
  <c r="N13" i="5" s="1"/>
  <c r="K14" i="5" l="1"/>
  <c r="J14" i="5"/>
  <c r="F10" i="5"/>
  <c r="G10" i="5" s="1"/>
  <c r="D11" i="5" l="1"/>
  <c r="C11" i="5"/>
  <c r="H10" i="5"/>
  <c r="L14" i="5"/>
  <c r="M14" i="5" s="1"/>
  <c r="N14" i="5" s="1"/>
  <c r="K15" i="5" l="1"/>
  <c r="J15" i="5"/>
  <c r="E11" i="5"/>
  <c r="P11" i="5" s="1"/>
  <c r="S11" i="5" s="1"/>
  <c r="L15" i="5" l="1"/>
  <c r="J4" i="6" s="1"/>
  <c r="F11" i="5"/>
  <c r="G11" i="5" s="1"/>
  <c r="M15" i="5" l="1"/>
  <c r="N15" i="5" s="1"/>
  <c r="K16" i="5" s="1"/>
  <c r="C12" i="5"/>
  <c r="D12" i="5"/>
  <c r="H11" i="5"/>
  <c r="J16" i="5" l="1"/>
  <c r="L16" i="5" s="1"/>
  <c r="M16" i="5" s="1"/>
  <c r="N16" i="5" s="1"/>
  <c r="E12" i="5"/>
  <c r="P12" i="5" s="1"/>
  <c r="S12" i="5" s="1"/>
  <c r="J17" i="5" l="1"/>
  <c r="K17" i="5"/>
  <c r="F12" i="5"/>
  <c r="G12" i="5" s="1"/>
  <c r="L17" i="5" l="1"/>
  <c r="M17" i="5" s="1"/>
  <c r="N17" i="5" s="1"/>
  <c r="C13" i="5"/>
  <c r="D13" i="5"/>
  <c r="H12" i="5"/>
  <c r="K18" i="5" l="1"/>
  <c r="J18" i="5"/>
  <c r="E13" i="5"/>
  <c r="P13" i="5" s="1"/>
  <c r="S13" i="5" s="1"/>
  <c r="L18" i="5" l="1"/>
  <c r="M18" i="5" s="1"/>
  <c r="N18" i="5" s="1"/>
  <c r="F13" i="5"/>
  <c r="G13" i="5" s="1"/>
  <c r="J19" i="5" l="1"/>
  <c r="K19" i="5"/>
  <c r="D14" i="5"/>
  <c r="C14" i="5"/>
  <c r="H13" i="5"/>
  <c r="E14" i="5" l="1"/>
  <c r="P14" i="5" s="1"/>
  <c r="S14" i="5" s="1"/>
  <c r="L19" i="5"/>
  <c r="M19" i="5" s="1"/>
  <c r="N19" i="5" s="1"/>
  <c r="J20" i="5" l="1"/>
  <c r="K20" i="5"/>
  <c r="F14" i="5"/>
  <c r="G14" i="5" s="1"/>
  <c r="L20" i="5" l="1"/>
  <c r="M20" i="5" s="1"/>
  <c r="N20" i="5" s="1"/>
  <c r="D15" i="5"/>
  <c r="C15" i="5"/>
  <c r="H14" i="5"/>
  <c r="J21" i="5" l="1"/>
  <c r="K21" i="5"/>
  <c r="E15" i="5"/>
  <c r="P15" i="5" l="1"/>
  <c r="S15" i="5" s="1"/>
  <c r="D4" i="6"/>
  <c r="F15" i="5"/>
  <c r="L21" i="5"/>
  <c r="M21" i="5" s="1"/>
  <c r="N21" i="5" s="1"/>
  <c r="K22" i="5" l="1"/>
  <c r="J22" i="5"/>
  <c r="I4" i="6"/>
  <c r="E4" i="6"/>
  <c r="G15" i="5"/>
  <c r="L22" i="5" l="1"/>
  <c r="M22" i="5" s="1"/>
  <c r="N22" i="5" s="1"/>
  <c r="C16" i="5"/>
  <c r="D16" i="5"/>
  <c r="H15" i="5"/>
  <c r="K4" i="6"/>
  <c r="F4" i="6"/>
  <c r="K23" i="5" l="1"/>
  <c r="J23" i="5"/>
  <c r="G4" i="6"/>
  <c r="B5" i="6"/>
  <c r="E16" i="5"/>
  <c r="F16" i="5" s="1"/>
  <c r="G16" i="5" l="1"/>
  <c r="C5" i="6"/>
  <c r="L23" i="5"/>
  <c r="M23" i="5" s="1"/>
  <c r="N23" i="5" s="1"/>
  <c r="P16" i="5"/>
  <c r="S16" i="5" s="1"/>
  <c r="J24" i="5" l="1"/>
  <c r="K24" i="5"/>
  <c r="C17" i="5"/>
  <c r="D17" i="5"/>
  <c r="H16" i="5"/>
  <c r="E17" i="5" l="1"/>
  <c r="L24" i="5"/>
  <c r="M24" i="5" s="1"/>
  <c r="N24" i="5" s="1"/>
  <c r="J25" i="5" l="1"/>
  <c r="K25" i="5"/>
  <c r="P17" i="5"/>
  <c r="S17" i="5" s="1"/>
  <c r="F17" i="5"/>
  <c r="G17" i="5" l="1"/>
  <c r="L25" i="5"/>
  <c r="M25" i="5" s="1"/>
  <c r="N25" i="5" s="1"/>
  <c r="K26" i="5" l="1"/>
  <c r="J26" i="5"/>
  <c r="C18" i="5"/>
  <c r="D18" i="5"/>
  <c r="H17" i="5"/>
  <c r="L26" i="5" l="1"/>
  <c r="M26" i="5" s="1"/>
  <c r="N26" i="5" s="1"/>
  <c r="E18" i="5"/>
  <c r="F18" i="5" s="1"/>
  <c r="G18" i="5" s="1"/>
  <c r="K27" i="5" l="1"/>
  <c r="J27" i="5"/>
  <c r="P18" i="5"/>
  <c r="S18" i="5" s="1"/>
  <c r="D19" i="5"/>
  <c r="C19" i="5"/>
  <c r="H18" i="5"/>
  <c r="E19" i="5" l="1"/>
  <c r="F19" i="5" s="1"/>
  <c r="L27" i="5"/>
  <c r="J5" i="6" s="1"/>
  <c r="G19" i="5" l="1"/>
  <c r="M27" i="5"/>
  <c r="N27" i="5" s="1"/>
  <c r="P19" i="5"/>
  <c r="S19" i="5" s="1"/>
  <c r="J28" i="5" l="1"/>
  <c r="K28" i="5"/>
  <c r="C20" i="5"/>
  <c r="D20" i="5"/>
  <c r="H19" i="5"/>
  <c r="E20" i="5" l="1"/>
  <c r="L28" i="5"/>
  <c r="M28" i="5" s="1"/>
  <c r="N28" i="5" s="1"/>
  <c r="J29" i="5" l="1"/>
  <c r="K29" i="5"/>
  <c r="P20" i="5"/>
  <c r="S20" i="5" s="1"/>
  <c r="F20" i="5"/>
  <c r="G20" i="5" s="1"/>
  <c r="C21" i="5" l="1"/>
  <c r="D21" i="5"/>
  <c r="H20" i="5"/>
  <c r="L29" i="5"/>
  <c r="M29" i="5" s="1"/>
  <c r="N29" i="5" s="1"/>
  <c r="K30" i="5" l="1"/>
  <c r="J30" i="5"/>
  <c r="E21" i="5"/>
  <c r="P21" i="5" s="1"/>
  <c r="S21" i="5" s="1"/>
  <c r="F21" i="5" l="1"/>
  <c r="G21" i="5" s="1"/>
  <c r="L30" i="5"/>
  <c r="M30" i="5" s="1"/>
  <c r="N30" i="5" s="1"/>
  <c r="K31" i="5" l="1"/>
  <c r="J31" i="5"/>
  <c r="D22" i="5"/>
  <c r="C22" i="5"/>
  <c r="H21" i="5"/>
  <c r="E22" i="5" l="1"/>
  <c r="P22" i="5" s="1"/>
  <c r="S22" i="5" s="1"/>
  <c r="L31" i="5"/>
  <c r="M31" i="5" s="1"/>
  <c r="N31" i="5" s="1"/>
  <c r="F22" i="5" l="1"/>
  <c r="G22" i="5" s="1"/>
  <c r="H22" i="5" s="1"/>
  <c r="J32" i="5"/>
  <c r="K32" i="5"/>
  <c r="C23" i="5" l="1"/>
  <c r="E23" i="5" s="1"/>
  <c r="P23" i="5" s="1"/>
  <c r="S23" i="5" s="1"/>
  <c r="D23" i="5"/>
  <c r="L32" i="5"/>
  <c r="M32" i="5" s="1"/>
  <c r="N32" i="5" s="1"/>
  <c r="F23" i="5" l="1"/>
  <c r="G23" i="5" s="1"/>
  <c r="C24" i="5" s="1"/>
  <c r="J33" i="5"/>
  <c r="K33" i="5"/>
  <c r="H23" i="5" l="1"/>
  <c r="D24" i="5"/>
  <c r="E24" i="5"/>
  <c r="P24" i="5" s="1"/>
  <c r="S24" i="5" s="1"/>
  <c r="L33" i="5"/>
  <c r="M33" i="5" s="1"/>
  <c r="N33" i="5" s="1"/>
  <c r="K34" i="5" l="1"/>
  <c r="J34" i="5"/>
  <c r="F24" i="5"/>
  <c r="G24" i="5" s="1"/>
  <c r="C25" i="5" l="1"/>
  <c r="D25" i="5"/>
  <c r="H24" i="5"/>
  <c r="L34" i="5"/>
  <c r="M34" i="5" s="1"/>
  <c r="N34" i="5" s="1"/>
  <c r="K35" i="5" l="1"/>
  <c r="J35" i="5"/>
  <c r="E25" i="5"/>
  <c r="P25" i="5" s="1"/>
  <c r="S25" i="5" s="1"/>
  <c r="F25" i="5" l="1"/>
  <c r="G25" i="5" s="1"/>
  <c r="L35" i="5"/>
  <c r="M35" i="5" s="1"/>
  <c r="N35" i="5" s="1"/>
  <c r="J36" i="5" l="1"/>
  <c r="K36" i="5"/>
  <c r="C26" i="5"/>
  <c r="D26" i="5"/>
  <c r="H25" i="5"/>
  <c r="E26" i="5" l="1"/>
  <c r="P26" i="5" s="1"/>
  <c r="S26" i="5" s="1"/>
  <c r="L36" i="5"/>
  <c r="M36" i="5" s="1"/>
  <c r="N36" i="5" s="1"/>
  <c r="J37" i="5" l="1"/>
  <c r="K37" i="5"/>
  <c r="F26" i="5"/>
  <c r="G26" i="5" s="1"/>
  <c r="D27" i="5" l="1"/>
  <c r="C27" i="5"/>
  <c r="H26" i="5"/>
  <c r="L37" i="5"/>
  <c r="M37" i="5" s="1"/>
  <c r="N37" i="5" s="1"/>
  <c r="K38" i="5" l="1"/>
  <c r="J38" i="5"/>
  <c r="E27" i="5"/>
  <c r="P27" i="5" l="1"/>
  <c r="S27" i="5" s="1"/>
  <c r="D5" i="6"/>
  <c r="F27" i="5"/>
  <c r="L38" i="5"/>
  <c r="M38" i="5" s="1"/>
  <c r="N38" i="5" s="1"/>
  <c r="K39" i="5" l="1"/>
  <c r="J39" i="5"/>
  <c r="I5" i="6"/>
  <c r="E5" i="6"/>
  <c r="G27" i="5"/>
  <c r="K5" i="6" l="1"/>
  <c r="F5" i="6"/>
  <c r="L39" i="5"/>
  <c r="J6" i="6" s="1"/>
  <c r="C28" i="5"/>
  <c r="D28" i="5"/>
  <c r="H27" i="5"/>
  <c r="M39" i="5" l="1"/>
  <c r="N39" i="5" s="1"/>
  <c r="J40" i="5" s="1"/>
  <c r="G5" i="6"/>
  <c r="B6" i="6"/>
  <c r="E28" i="5"/>
  <c r="K40" i="5" l="1"/>
  <c r="P28" i="5"/>
  <c r="S28" i="5" s="1"/>
  <c r="F28" i="5"/>
  <c r="C6" i="6"/>
  <c r="L40" i="5"/>
  <c r="M40" i="5" s="1"/>
  <c r="N40" i="5" s="1"/>
  <c r="J41" i="5" l="1"/>
  <c r="K41" i="5"/>
  <c r="G28" i="5"/>
  <c r="L41" i="5" l="1"/>
  <c r="M41" i="5" s="1"/>
  <c r="N41" i="5" s="1"/>
  <c r="C29" i="5"/>
  <c r="D29" i="5"/>
  <c r="H28" i="5"/>
  <c r="K42" i="5" l="1"/>
  <c r="J42" i="5"/>
  <c r="E29" i="5"/>
  <c r="P29" i="5" l="1"/>
  <c r="S29" i="5" s="1"/>
  <c r="F29" i="5"/>
  <c r="L42" i="5"/>
  <c r="M42" i="5" s="1"/>
  <c r="N42" i="5" s="1"/>
  <c r="K43" i="5" l="1"/>
  <c r="J43" i="5"/>
  <c r="G29" i="5"/>
  <c r="D30" i="5" l="1"/>
  <c r="C30" i="5"/>
  <c r="H29" i="5"/>
  <c r="L43" i="5"/>
  <c r="M43" i="5" s="1"/>
  <c r="N43" i="5" s="1"/>
  <c r="J44" i="5" l="1"/>
  <c r="K44" i="5"/>
  <c r="E30" i="5"/>
  <c r="P30" i="5" l="1"/>
  <c r="S30" i="5" s="1"/>
  <c r="F30" i="5"/>
  <c r="L44" i="5"/>
  <c r="M44" i="5" s="1"/>
  <c r="N44" i="5" s="1"/>
  <c r="J45" i="5" l="1"/>
  <c r="K45" i="5"/>
  <c r="G30" i="5"/>
  <c r="D31" i="5" l="1"/>
  <c r="C31" i="5"/>
  <c r="H30" i="5"/>
  <c r="L45" i="5"/>
  <c r="M45" i="5" s="1"/>
  <c r="N45" i="5" s="1"/>
  <c r="K46" i="5" l="1"/>
  <c r="J46" i="5"/>
  <c r="E31" i="5"/>
  <c r="L46" i="5" l="1"/>
  <c r="M46" i="5" s="1"/>
  <c r="N46" i="5" s="1"/>
  <c r="P31" i="5"/>
  <c r="S31" i="5" s="1"/>
  <c r="F31" i="5"/>
  <c r="K47" i="5" l="1"/>
  <c r="J47" i="5"/>
  <c r="G31" i="5"/>
  <c r="C32" i="5" l="1"/>
  <c r="D32" i="5"/>
  <c r="H31" i="5"/>
  <c r="L47" i="5"/>
  <c r="M47" i="5" s="1"/>
  <c r="N47" i="5" s="1"/>
  <c r="J48" i="5" l="1"/>
  <c r="K48" i="5"/>
  <c r="E32" i="5"/>
  <c r="F32" i="5" s="1"/>
  <c r="G32" i="5" s="1"/>
  <c r="C33" i="5" l="1"/>
  <c r="D33" i="5"/>
  <c r="H32" i="5"/>
  <c r="P32" i="5"/>
  <c r="S32" i="5" s="1"/>
  <c r="L48" i="5"/>
  <c r="M48" i="5" s="1"/>
  <c r="N48" i="5" s="1"/>
  <c r="J49" i="5" l="1"/>
  <c r="K49" i="5"/>
  <c r="E33" i="5"/>
  <c r="P33" i="5" s="1"/>
  <c r="S33" i="5" s="1"/>
  <c r="F33" i="5" l="1"/>
  <c r="G33" i="5" s="1"/>
  <c r="L49" i="5"/>
  <c r="M49" i="5" s="1"/>
  <c r="N49" i="5" s="1"/>
  <c r="K50" i="5" l="1"/>
  <c r="J50" i="5"/>
  <c r="C34" i="5"/>
  <c r="D34" i="5"/>
  <c r="H33" i="5"/>
  <c r="L50" i="5" l="1"/>
  <c r="M50" i="5" s="1"/>
  <c r="N50" i="5" s="1"/>
  <c r="E34" i="5"/>
  <c r="P34" i="5" s="1"/>
  <c r="S34" i="5" s="1"/>
  <c r="K51" i="5" l="1"/>
  <c r="J51" i="5"/>
  <c r="F34" i="5"/>
  <c r="G34" i="5" s="1"/>
  <c r="L51" i="5" l="1"/>
  <c r="J7" i="6" s="1"/>
  <c r="D35" i="5"/>
  <c r="C35" i="5"/>
  <c r="H34" i="5"/>
  <c r="M51" i="5" l="1"/>
  <c r="N51" i="5" s="1"/>
  <c r="J52" i="5" s="1"/>
  <c r="E35" i="5"/>
  <c r="P35" i="5" s="1"/>
  <c r="S35" i="5" s="1"/>
  <c r="K52" i="5" l="1"/>
  <c r="F35" i="5"/>
  <c r="G35" i="5" s="1"/>
  <c r="L52" i="5"/>
  <c r="M52" i="5" l="1"/>
  <c r="N52" i="5" s="1"/>
  <c r="J53" i="5" s="1"/>
  <c r="C36" i="5"/>
  <c r="D36" i="5"/>
  <c r="H35" i="5"/>
  <c r="K53" i="5" l="1"/>
  <c r="E36" i="5"/>
  <c r="P36" i="5" s="1"/>
  <c r="S36" i="5" s="1"/>
  <c r="L53" i="5"/>
  <c r="M53" i="5" s="1"/>
  <c r="N53" i="5" s="1"/>
  <c r="F36" i="5" l="1"/>
  <c r="G36" i="5" s="1"/>
  <c r="C37" i="5" s="1"/>
  <c r="K54" i="5"/>
  <c r="J54" i="5"/>
  <c r="H36" i="5" l="1"/>
  <c r="D37" i="5"/>
  <c r="L54" i="5"/>
  <c r="M54" i="5" s="1"/>
  <c r="N54" i="5" s="1"/>
  <c r="E37" i="5"/>
  <c r="P37" i="5" s="1"/>
  <c r="S37" i="5" s="1"/>
  <c r="K55" i="5" l="1"/>
  <c r="J55" i="5"/>
  <c r="F37" i="5"/>
  <c r="G37" i="5" s="1"/>
  <c r="L55" i="5" l="1"/>
  <c r="M55" i="5" s="1"/>
  <c r="N55" i="5" s="1"/>
  <c r="D38" i="5"/>
  <c r="C38" i="5"/>
  <c r="H37" i="5"/>
  <c r="J56" i="5" l="1"/>
  <c r="K56" i="5"/>
  <c r="E38" i="5"/>
  <c r="P38" i="5" s="1"/>
  <c r="S38" i="5" s="1"/>
  <c r="F38" i="5" l="1"/>
  <c r="G38" i="5" s="1"/>
  <c r="L56" i="5"/>
  <c r="M56" i="5" s="1"/>
  <c r="N56" i="5" s="1"/>
  <c r="J57" i="5" l="1"/>
  <c r="K57" i="5"/>
  <c r="D39" i="5"/>
  <c r="C39" i="5"/>
  <c r="H38" i="5"/>
  <c r="E39" i="5" l="1"/>
  <c r="F39" i="5" s="1"/>
  <c r="E6" i="6" s="1"/>
  <c r="L57" i="5"/>
  <c r="M57" i="5" s="1"/>
  <c r="N57" i="5" s="1"/>
  <c r="K58" i="5" l="1"/>
  <c r="J58" i="5"/>
  <c r="G39" i="5"/>
  <c r="K6" i="6"/>
  <c r="F6" i="6"/>
  <c r="P39" i="5"/>
  <c r="S39" i="5" s="1"/>
  <c r="D6" i="6"/>
  <c r="G6" i="6" l="1"/>
  <c r="B7" i="6"/>
  <c r="C40" i="5"/>
  <c r="D40" i="5"/>
  <c r="H39" i="5"/>
  <c r="L58" i="5"/>
  <c r="M58" i="5" s="1"/>
  <c r="N58" i="5" s="1"/>
  <c r="I6" i="6"/>
  <c r="K59" i="5" l="1"/>
  <c r="J59" i="5"/>
  <c r="E40" i="5"/>
  <c r="F40" i="5" s="1"/>
  <c r="C7" i="6"/>
  <c r="G40" i="5" l="1"/>
  <c r="L59" i="5"/>
  <c r="M59" i="5" s="1"/>
  <c r="N59" i="5" s="1"/>
  <c r="P40" i="5"/>
  <c r="S40" i="5" s="1"/>
  <c r="J60" i="5" l="1"/>
  <c r="K60" i="5"/>
  <c r="C41" i="5"/>
  <c r="D41" i="5"/>
  <c r="H40" i="5"/>
  <c r="E41" i="5" l="1"/>
  <c r="F41" i="5" s="1"/>
  <c r="L60" i="5"/>
  <c r="M60" i="5" s="1"/>
  <c r="N60" i="5" s="1"/>
  <c r="J61" i="5" l="1"/>
  <c r="K61" i="5"/>
  <c r="P41" i="5"/>
  <c r="S41" i="5" s="1"/>
  <c r="G41" i="5"/>
  <c r="L61" i="5" l="1"/>
  <c r="M61" i="5" s="1"/>
  <c r="N61" i="5" s="1"/>
  <c r="C42" i="5"/>
  <c r="D42" i="5"/>
  <c r="H41" i="5"/>
  <c r="K62" i="5" l="1"/>
  <c r="J62" i="5"/>
  <c r="E42" i="5"/>
  <c r="P42" i="5" l="1"/>
  <c r="S42" i="5" s="1"/>
  <c r="F42" i="5"/>
  <c r="L62" i="5"/>
  <c r="M62" i="5" s="1"/>
  <c r="N62" i="5" s="1"/>
  <c r="K63" i="5" l="1"/>
  <c r="J63" i="5"/>
  <c r="G42" i="5"/>
  <c r="D43" i="5" l="1"/>
  <c r="C43" i="5"/>
  <c r="H42" i="5"/>
  <c r="L63" i="5"/>
  <c r="J8" i="6" s="1"/>
  <c r="E43" i="5" l="1"/>
  <c r="F43" i="5" s="1"/>
  <c r="M63" i="5"/>
  <c r="N63" i="5" s="1"/>
  <c r="J64" i="5" l="1"/>
  <c r="K64" i="5"/>
  <c r="G43" i="5"/>
  <c r="P43" i="5"/>
  <c r="S43" i="5" s="1"/>
  <c r="C44" i="5" l="1"/>
  <c r="D44" i="5"/>
  <c r="H43" i="5"/>
  <c r="L64" i="5"/>
  <c r="M64" i="5" s="1"/>
  <c r="N64" i="5" s="1"/>
  <c r="J65" i="5" l="1"/>
  <c r="K65" i="5"/>
  <c r="E44" i="5"/>
  <c r="F44" i="5" s="1"/>
  <c r="G44" i="5" s="1"/>
  <c r="C45" i="5" l="1"/>
  <c r="D45" i="5"/>
  <c r="H44" i="5"/>
  <c r="P44" i="5"/>
  <c r="S44" i="5" s="1"/>
  <c r="L65" i="5"/>
  <c r="M65" i="5" s="1"/>
  <c r="N65" i="5" s="1"/>
  <c r="K66" i="5" l="1"/>
  <c r="J66" i="5"/>
  <c r="E45" i="5"/>
  <c r="P45" i="5" s="1"/>
  <c r="S45" i="5" s="1"/>
  <c r="F45" i="5" l="1"/>
  <c r="G45" i="5" s="1"/>
  <c r="L66" i="5"/>
  <c r="M66" i="5" s="1"/>
  <c r="N66" i="5" s="1"/>
  <c r="K67" i="5" l="1"/>
  <c r="J67" i="5"/>
  <c r="D46" i="5"/>
  <c r="C46" i="5"/>
  <c r="H45" i="5"/>
  <c r="E46" i="5" l="1"/>
  <c r="P46" i="5" s="1"/>
  <c r="S46" i="5" s="1"/>
  <c r="L67" i="5"/>
  <c r="M67" i="5" s="1"/>
  <c r="N67" i="5" s="1"/>
  <c r="J68" i="5" l="1"/>
  <c r="K68" i="5"/>
  <c r="F46" i="5"/>
  <c r="G46" i="5" s="1"/>
  <c r="D47" i="5" l="1"/>
  <c r="C47" i="5"/>
  <c r="H46" i="5"/>
  <c r="L68" i="5"/>
  <c r="M68" i="5" s="1"/>
  <c r="N68" i="5" s="1"/>
  <c r="J69" i="5" l="1"/>
  <c r="K69" i="5"/>
  <c r="E47" i="5"/>
  <c r="P47" i="5" s="1"/>
  <c r="S47" i="5" s="1"/>
  <c r="F47" i="5" l="1"/>
  <c r="G47" i="5" s="1"/>
  <c r="L69" i="5"/>
  <c r="M69" i="5" s="1"/>
  <c r="N69" i="5" s="1"/>
  <c r="K70" i="5" l="1"/>
  <c r="J70" i="5"/>
  <c r="C48" i="5"/>
  <c r="D48" i="5"/>
  <c r="H47" i="5"/>
  <c r="L70" i="5" l="1"/>
  <c r="M70" i="5" s="1"/>
  <c r="N70" i="5" s="1"/>
  <c r="E48" i="5"/>
  <c r="P48" i="5" s="1"/>
  <c r="S48" i="5" s="1"/>
  <c r="K71" i="5" l="1"/>
  <c r="J71" i="5"/>
  <c r="F48" i="5"/>
  <c r="G48" i="5" s="1"/>
  <c r="L71" i="5" l="1"/>
  <c r="C49" i="5"/>
  <c r="D49" i="5"/>
  <c r="H48" i="5"/>
  <c r="M71" i="5"/>
  <c r="N71" i="5" s="1"/>
  <c r="J72" i="5" l="1"/>
  <c r="K72" i="5"/>
  <c r="E49" i="5"/>
  <c r="P49" i="5" s="1"/>
  <c r="S49" i="5" s="1"/>
  <c r="F49" i="5" l="1"/>
  <c r="G49" i="5" s="1"/>
  <c r="L72" i="5"/>
  <c r="M72" i="5" s="1"/>
  <c r="N72" i="5" s="1"/>
  <c r="J73" i="5" l="1"/>
  <c r="K73" i="5"/>
  <c r="C50" i="5"/>
  <c r="D50" i="5"/>
  <c r="H49" i="5"/>
  <c r="E50" i="5" l="1"/>
  <c r="P50" i="5" s="1"/>
  <c r="S50" i="5" s="1"/>
  <c r="L73" i="5"/>
  <c r="M73" i="5" s="1"/>
  <c r="N73" i="5" s="1"/>
  <c r="F50" i="5" l="1"/>
  <c r="G50" i="5" s="1"/>
  <c r="C51" i="5" s="1"/>
  <c r="K74" i="5"/>
  <c r="J74" i="5"/>
  <c r="H50" i="5" l="1"/>
  <c r="D51" i="5"/>
  <c r="E51" i="5"/>
  <c r="L74" i="5"/>
  <c r="M74" i="5" s="1"/>
  <c r="N74" i="5" s="1"/>
  <c r="K75" i="5" l="1"/>
  <c r="J75" i="5"/>
  <c r="P51" i="5"/>
  <c r="S51" i="5" s="1"/>
  <c r="D7" i="6"/>
  <c r="F51" i="5"/>
  <c r="I7" i="6" l="1"/>
  <c r="L75" i="5"/>
  <c r="J9" i="6" s="1"/>
  <c r="E7" i="6"/>
  <c r="G51" i="5"/>
  <c r="M75" i="5" l="1"/>
  <c r="N75" i="5" s="1"/>
  <c r="K76" i="5" s="1"/>
  <c r="K7" i="6"/>
  <c r="F7" i="6"/>
  <c r="C52" i="5"/>
  <c r="D52" i="5"/>
  <c r="H51" i="5"/>
  <c r="J76" i="5" l="1"/>
  <c r="L76" i="5" s="1"/>
  <c r="M76" i="5" s="1"/>
  <c r="N76" i="5" s="1"/>
  <c r="G7" i="6"/>
  <c r="B8" i="6"/>
  <c r="E52" i="5"/>
  <c r="F52" i="5" s="1"/>
  <c r="J77" i="5" l="1"/>
  <c r="K77" i="5"/>
  <c r="G52" i="5"/>
  <c r="C8" i="6"/>
  <c r="P52" i="5"/>
  <c r="S52" i="5" s="1"/>
  <c r="C53" i="5" l="1"/>
  <c r="D53" i="5"/>
  <c r="H52" i="5"/>
  <c r="L77" i="5"/>
  <c r="M77" i="5" s="1"/>
  <c r="N77" i="5" s="1"/>
  <c r="K78" i="5" l="1"/>
  <c r="J78" i="5"/>
  <c r="E53" i="5"/>
  <c r="F53" i="5" s="1"/>
  <c r="P53" i="5" l="1"/>
  <c r="S53" i="5" s="1"/>
  <c r="G53" i="5"/>
  <c r="L78" i="5"/>
  <c r="M78" i="5" s="1"/>
  <c r="N78" i="5" s="1"/>
  <c r="K79" i="5" l="1"/>
  <c r="J79" i="5"/>
  <c r="D54" i="5"/>
  <c r="C54" i="5"/>
  <c r="H53" i="5"/>
  <c r="E54" i="5" l="1"/>
  <c r="F54" i="5" s="1"/>
  <c r="G54" i="5" s="1"/>
  <c r="L79" i="5"/>
  <c r="M79" i="5" s="1"/>
  <c r="N79" i="5" s="1"/>
  <c r="J80" i="5" l="1"/>
  <c r="K80" i="5"/>
  <c r="D55" i="5"/>
  <c r="C55" i="5"/>
  <c r="H54" i="5"/>
  <c r="P54" i="5"/>
  <c r="S54" i="5" s="1"/>
  <c r="E55" i="5" l="1"/>
  <c r="L80" i="5"/>
  <c r="M80" i="5" s="1"/>
  <c r="N80" i="5" s="1"/>
  <c r="J81" i="5" l="1"/>
  <c r="K81" i="5"/>
  <c r="P55" i="5"/>
  <c r="S55" i="5" s="1"/>
  <c r="F55" i="5"/>
  <c r="G55" i="5" s="1"/>
  <c r="C56" i="5" l="1"/>
  <c r="D56" i="5"/>
  <c r="H55" i="5"/>
  <c r="L81" i="5"/>
  <c r="M81" i="5" s="1"/>
  <c r="N81" i="5" s="1"/>
  <c r="K82" i="5" l="1"/>
  <c r="J82" i="5"/>
  <c r="E56" i="5"/>
  <c r="F56" i="5" s="1"/>
  <c r="G56" i="5" s="1"/>
  <c r="C57" i="5" l="1"/>
  <c r="D57" i="5"/>
  <c r="H56" i="5"/>
  <c r="P56" i="5"/>
  <c r="S56" i="5" s="1"/>
  <c r="L82" i="5"/>
  <c r="M82" i="5" s="1"/>
  <c r="N82" i="5" s="1"/>
  <c r="J83" i="5" l="1"/>
  <c r="E57" i="5"/>
  <c r="P57" i="5" s="1"/>
  <c r="S57" i="5" s="1"/>
  <c r="F57" i="5" l="1"/>
  <c r="G57" i="5" s="1"/>
  <c r="C58" i="5" s="1"/>
  <c r="L83" i="5"/>
  <c r="K83" i="5" l="1"/>
  <c r="M83" i="5" s="1"/>
  <c r="N83" i="5" s="1"/>
  <c r="D58" i="5"/>
  <c r="H57" i="5"/>
  <c r="E58" i="5"/>
  <c r="P58" i="5" s="1"/>
  <c r="S58" i="5" s="1"/>
  <c r="K84" i="5" l="1"/>
  <c r="J84" i="5"/>
  <c r="F58" i="5"/>
  <c r="G58" i="5" s="1"/>
  <c r="D59" i="5" s="1"/>
  <c r="L84" i="5"/>
  <c r="M84" i="5" s="1"/>
  <c r="N84" i="5" s="1"/>
  <c r="C59" i="5" l="1"/>
  <c r="E59" i="5" s="1"/>
  <c r="P59" i="5" s="1"/>
  <c r="S59" i="5" s="1"/>
  <c r="H58" i="5"/>
  <c r="J85" i="5"/>
  <c r="K85" i="5"/>
  <c r="F59" i="5" l="1"/>
  <c r="G59" i="5" s="1"/>
  <c r="L85" i="5"/>
  <c r="M85" i="5" s="1"/>
  <c r="N85" i="5" s="1"/>
  <c r="K86" i="5" l="1"/>
  <c r="J86" i="5"/>
  <c r="C60" i="5"/>
  <c r="D60" i="5"/>
  <c r="H59" i="5"/>
  <c r="E60" i="5" l="1"/>
  <c r="P60" i="5" s="1"/>
  <c r="S60" i="5" s="1"/>
  <c r="L86" i="5"/>
  <c r="M86" i="5" s="1"/>
  <c r="N86" i="5" s="1"/>
  <c r="K87" i="5" l="1"/>
  <c r="J87" i="5"/>
  <c r="F60" i="5"/>
  <c r="G60" i="5" s="1"/>
  <c r="L87" i="5" l="1"/>
  <c r="J10" i="6" s="1"/>
  <c r="C61" i="5"/>
  <c r="D61" i="5"/>
  <c r="H60" i="5"/>
  <c r="M87" i="5" l="1"/>
  <c r="N87" i="5" s="1"/>
  <c r="J88" i="5" s="1"/>
  <c r="E61" i="5"/>
  <c r="P61" i="5" s="1"/>
  <c r="S61" i="5" s="1"/>
  <c r="K88" i="5" l="1"/>
  <c r="F61" i="5"/>
  <c r="G61" i="5" s="1"/>
  <c r="D62" i="5" s="1"/>
  <c r="L88" i="5"/>
  <c r="M88" i="5" l="1"/>
  <c r="N88" i="5" s="1"/>
  <c r="J89" i="5" s="1"/>
  <c r="H61" i="5"/>
  <c r="C62" i="5"/>
  <c r="E62" i="5" s="1"/>
  <c r="P62" i="5" s="1"/>
  <c r="S62" i="5" s="1"/>
  <c r="K89" i="5" l="1"/>
  <c r="F62" i="5"/>
  <c r="G62" i="5" s="1"/>
  <c r="L89" i="5"/>
  <c r="M89" i="5" s="1"/>
  <c r="N89" i="5" s="1"/>
  <c r="K90" i="5" l="1"/>
  <c r="J90" i="5"/>
  <c r="D63" i="5"/>
  <c r="C63" i="5"/>
  <c r="H62" i="5"/>
  <c r="E63" i="5" l="1"/>
  <c r="L90" i="5"/>
  <c r="M90" i="5" s="1"/>
  <c r="N90" i="5" s="1"/>
  <c r="K91" i="5" l="1"/>
  <c r="J91" i="5"/>
  <c r="P63" i="5"/>
  <c r="S63" i="5" s="1"/>
  <c r="D8" i="6"/>
  <c r="F63" i="5"/>
  <c r="I8" i="6" l="1"/>
  <c r="L91" i="5"/>
  <c r="M91" i="5" s="1"/>
  <c r="N91" i="5" s="1"/>
  <c r="E8" i="6"/>
  <c r="G63" i="5"/>
  <c r="J92" i="5" l="1"/>
  <c r="K92" i="5"/>
  <c r="C64" i="5"/>
  <c r="D64" i="5"/>
  <c r="H63" i="5"/>
  <c r="K8" i="6"/>
  <c r="F8" i="6"/>
  <c r="G8" i="6" l="1"/>
  <c r="B9" i="6"/>
  <c r="E64" i="5"/>
  <c r="L92" i="5"/>
  <c r="M92" i="5" s="1"/>
  <c r="N92" i="5" s="1"/>
  <c r="J93" i="5" l="1"/>
  <c r="K93" i="5"/>
  <c r="P64" i="5"/>
  <c r="S64" i="5" s="1"/>
  <c r="F64" i="5"/>
  <c r="C9" i="6"/>
  <c r="G64" i="5" l="1"/>
  <c r="L93" i="5"/>
  <c r="M93" i="5" s="1"/>
  <c r="N93" i="5" s="1"/>
  <c r="K94" i="5" l="1"/>
  <c r="J94" i="5"/>
  <c r="C65" i="5"/>
  <c r="D65" i="5"/>
  <c r="H64" i="5"/>
  <c r="E65" i="5" l="1"/>
  <c r="L94" i="5"/>
  <c r="M94" i="5" s="1"/>
  <c r="N94" i="5" s="1"/>
  <c r="K95" i="5" l="1"/>
  <c r="J95" i="5"/>
  <c r="P65" i="5"/>
  <c r="S65" i="5" s="1"/>
  <c r="F65" i="5"/>
  <c r="L95" i="5" l="1"/>
  <c r="M95" i="5" s="1"/>
  <c r="N95" i="5" s="1"/>
  <c r="G65" i="5"/>
  <c r="J96" i="5" l="1"/>
  <c r="K96" i="5"/>
  <c r="C66" i="5"/>
  <c r="D66" i="5"/>
  <c r="H65" i="5"/>
  <c r="E66" i="5" l="1"/>
  <c r="L96" i="5"/>
  <c r="M96" i="5" s="1"/>
  <c r="N96" i="5" s="1"/>
  <c r="J97" i="5" l="1"/>
  <c r="K97" i="5"/>
  <c r="P66" i="5"/>
  <c r="S66" i="5" s="1"/>
  <c r="F66" i="5"/>
  <c r="G66" i="5" l="1"/>
  <c r="L97" i="5"/>
  <c r="M97" i="5" s="1"/>
  <c r="N97" i="5" s="1"/>
  <c r="K98" i="5" l="1"/>
  <c r="J98" i="5"/>
  <c r="D67" i="5"/>
  <c r="C67" i="5"/>
  <c r="H66" i="5"/>
  <c r="E67" i="5" l="1"/>
  <c r="L98" i="5"/>
  <c r="M98" i="5" s="1"/>
  <c r="N98" i="5" s="1"/>
  <c r="J99" i="5" l="1"/>
  <c r="K99" i="5"/>
  <c r="P67" i="5"/>
  <c r="S67" i="5" s="1"/>
  <c r="F67" i="5"/>
  <c r="G67" i="5" l="1"/>
  <c r="L99" i="5"/>
  <c r="J11" i="6" s="1"/>
  <c r="C68" i="5" l="1"/>
  <c r="D68" i="5"/>
  <c r="H67" i="5"/>
  <c r="M99" i="5"/>
  <c r="N99" i="5" s="1"/>
  <c r="J100" i="5" l="1"/>
  <c r="K100" i="5"/>
  <c r="E68" i="5"/>
  <c r="P68" i="5" l="1"/>
  <c r="S68" i="5" s="1"/>
  <c r="F68" i="5"/>
  <c r="L100" i="5"/>
  <c r="M100" i="5" s="1"/>
  <c r="N100" i="5" s="1"/>
  <c r="J101" i="5" l="1"/>
  <c r="K101" i="5"/>
  <c r="G68" i="5"/>
  <c r="C69" i="5" l="1"/>
  <c r="D69" i="5"/>
  <c r="H68" i="5"/>
  <c r="L101" i="5"/>
  <c r="M101" i="5" s="1"/>
  <c r="N101" i="5" s="1"/>
  <c r="K102" i="5" l="1"/>
  <c r="J102" i="5"/>
  <c r="E69" i="5"/>
  <c r="P69" i="5" s="1"/>
  <c r="S69" i="5" s="1"/>
  <c r="F69" i="5" l="1"/>
  <c r="G69" i="5" s="1"/>
  <c r="D70" i="5" s="1"/>
  <c r="L102" i="5"/>
  <c r="M102" i="5" s="1"/>
  <c r="N102" i="5" s="1"/>
  <c r="H69" i="5" l="1"/>
  <c r="C70" i="5"/>
  <c r="E70" i="5" s="1"/>
  <c r="P70" i="5" s="1"/>
  <c r="S70" i="5" s="1"/>
  <c r="K103" i="5"/>
  <c r="J103" i="5"/>
  <c r="L103" i="5" l="1"/>
  <c r="M103" i="5" s="1"/>
  <c r="N103" i="5" s="1"/>
  <c r="F70" i="5"/>
  <c r="G70" i="5" s="1"/>
  <c r="J104" i="5" l="1"/>
  <c r="K104" i="5"/>
  <c r="D71" i="5"/>
  <c r="C71" i="5"/>
  <c r="H70" i="5"/>
  <c r="E71" i="5" l="1"/>
  <c r="P71" i="5" s="1"/>
  <c r="S71" i="5" s="1"/>
  <c r="L104" i="5"/>
  <c r="M104" i="5" s="1"/>
  <c r="N104" i="5" s="1"/>
  <c r="J105" i="5" l="1"/>
  <c r="K105" i="5"/>
  <c r="F71" i="5"/>
  <c r="G71" i="5" s="1"/>
  <c r="C72" i="5" l="1"/>
  <c r="D72" i="5"/>
  <c r="H71" i="5"/>
  <c r="L105" i="5"/>
  <c r="M105" i="5" s="1"/>
  <c r="N105" i="5" s="1"/>
  <c r="K106" i="5" l="1"/>
  <c r="J106" i="5"/>
  <c r="E72" i="5"/>
  <c r="P72" i="5" s="1"/>
  <c r="S72" i="5" s="1"/>
  <c r="F72" i="5" l="1"/>
  <c r="G72" i="5" s="1"/>
  <c r="D73" i="5" s="1"/>
  <c r="L106" i="5"/>
  <c r="M106" i="5" s="1"/>
  <c r="N106" i="5" s="1"/>
  <c r="H72" i="5" l="1"/>
  <c r="C73" i="5"/>
  <c r="E73" i="5" s="1"/>
  <c r="P73" i="5" s="1"/>
  <c r="S73" i="5" s="1"/>
  <c r="J107" i="5"/>
  <c r="K107" i="5"/>
  <c r="F73" i="5" l="1"/>
  <c r="G73" i="5" s="1"/>
  <c r="L107" i="5"/>
  <c r="M107" i="5" s="1"/>
  <c r="N107" i="5" s="1"/>
  <c r="J108" i="5" l="1"/>
  <c r="K108" i="5"/>
  <c r="C74" i="5"/>
  <c r="D74" i="5"/>
  <c r="H73" i="5"/>
  <c r="E74" i="5" l="1"/>
  <c r="P74" i="5" s="1"/>
  <c r="S74" i="5" s="1"/>
  <c r="L108" i="5"/>
  <c r="M108" i="5" s="1"/>
  <c r="N108" i="5" s="1"/>
  <c r="J109" i="5" l="1"/>
  <c r="K109" i="5"/>
  <c r="F74" i="5"/>
  <c r="G74" i="5" s="1"/>
  <c r="C75" i="5" l="1"/>
  <c r="D75" i="5"/>
  <c r="H74" i="5"/>
  <c r="L109" i="5"/>
  <c r="M109" i="5" s="1"/>
  <c r="N109" i="5" s="1"/>
  <c r="K110" i="5" l="1"/>
  <c r="J110" i="5"/>
  <c r="E75" i="5"/>
  <c r="F75" i="5" s="1"/>
  <c r="E9" i="6" l="1"/>
  <c r="G75" i="5"/>
  <c r="L110" i="5"/>
  <c r="M110" i="5" s="1"/>
  <c r="N110" i="5" s="1"/>
  <c r="P75" i="5"/>
  <c r="S75" i="5" s="1"/>
  <c r="D9" i="6"/>
  <c r="I9" i="6" s="1"/>
  <c r="K111" i="5" l="1"/>
  <c r="J111" i="5"/>
  <c r="D76" i="5"/>
  <c r="C76" i="5"/>
  <c r="H75" i="5"/>
  <c r="K9" i="6"/>
  <c r="F9" i="6"/>
  <c r="G9" i="6" l="1"/>
  <c r="B10" i="6"/>
  <c r="E76" i="5"/>
  <c r="L111" i="5"/>
  <c r="J12" i="6" s="1"/>
  <c r="P76" i="5" l="1"/>
  <c r="S76" i="5" s="1"/>
  <c r="M111" i="5"/>
  <c r="N111" i="5" s="1"/>
  <c r="F76" i="5"/>
  <c r="C10" i="6"/>
  <c r="J112" i="5" l="1"/>
  <c r="K112" i="5"/>
  <c r="G76" i="5"/>
  <c r="D77" i="5" l="1"/>
  <c r="C77" i="5"/>
  <c r="H76" i="5"/>
  <c r="L112" i="5"/>
  <c r="M112" i="5" s="1"/>
  <c r="N112" i="5" s="1"/>
  <c r="J113" i="5" l="1"/>
  <c r="K113" i="5"/>
  <c r="E77" i="5"/>
  <c r="P77" i="5" l="1"/>
  <c r="S77" i="5" s="1"/>
  <c r="L113" i="5"/>
  <c r="M113" i="5" s="1"/>
  <c r="N113" i="5" s="1"/>
  <c r="F77" i="5"/>
  <c r="K114" i="5" l="1"/>
  <c r="J114" i="5"/>
  <c r="G77" i="5"/>
  <c r="C78" i="5" l="1"/>
  <c r="D78" i="5"/>
  <c r="H77" i="5"/>
  <c r="L114" i="5"/>
  <c r="M114" i="5" s="1"/>
  <c r="N114" i="5" s="1"/>
  <c r="J115" i="5" l="1"/>
  <c r="K115" i="5"/>
  <c r="E78" i="5"/>
  <c r="F78" i="5" s="1"/>
  <c r="P78" i="5" l="1"/>
  <c r="S78" i="5" s="1"/>
  <c r="G78" i="5"/>
  <c r="L115" i="5"/>
  <c r="M115" i="5" s="1"/>
  <c r="N115" i="5" s="1"/>
  <c r="J116" i="5" l="1"/>
  <c r="K116" i="5"/>
  <c r="C79" i="5"/>
  <c r="D79" i="5"/>
  <c r="H78" i="5"/>
  <c r="E79" i="5" l="1"/>
  <c r="L116" i="5"/>
  <c r="M116" i="5" s="1"/>
  <c r="N116" i="5" s="1"/>
  <c r="J117" i="5" l="1"/>
  <c r="K117" i="5"/>
  <c r="P79" i="5"/>
  <c r="S79" i="5" s="1"/>
  <c r="F79" i="5"/>
  <c r="G79" i="5" l="1"/>
  <c r="L117" i="5"/>
  <c r="M117" i="5" s="1"/>
  <c r="N117" i="5" s="1"/>
  <c r="K118" i="5" l="1"/>
  <c r="J118" i="5"/>
  <c r="D80" i="5"/>
  <c r="C80" i="5"/>
  <c r="H79" i="5"/>
  <c r="L118" i="5" l="1"/>
  <c r="M118" i="5" s="1"/>
  <c r="N118" i="5" s="1"/>
  <c r="E80" i="5"/>
  <c r="K119" i="5" l="1"/>
  <c r="J119" i="5"/>
  <c r="P80" i="5"/>
  <c r="S80" i="5" s="1"/>
  <c r="F80" i="5"/>
  <c r="G80" i="5" s="1"/>
  <c r="L119" i="5" l="1"/>
  <c r="M119" i="5" s="1"/>
  <c r="N119" i="5" s="1"/>
  <c r="D81" i="5"/>
  <c r="C81" i="5"/>
  <c r="H80" i="5"/>
  <c r="J120" i="5" l="1"/>
  <c r="K120" i="5"/>
  <c r="E81" i="5"/>
  <c r="P81" i="5" s="1"/>
  <c r="S81" i="5" s="1"/>
  <c r="F81" i="5" l="1"/>
  <c r="G81" i="5" s="1"/>
  <c r="L120" i="5"/>
  <c r="M120" i="5" s="1"/>
  <c r="N120" i="5" s="1"/>
  <c r="J121" i="5" l="1"/>
  <c r="K121" i="5"/>
  <c r="C82" i="5"/>
  <c r="D82" i="5"/>
  <c r="H81" i="5"/>
  <c r="E82" i="5" l="1"/>
  <c r="P82" i="5" s="1"/>
  <c r="S82" i="5" s="1"/>
  <c r="L121" i="5"/>
  <c r="M121" i="5" s="1"/>
  <c r="N121" i="5" s="1"/>
  <c r="K122" i="5" l="1"/>
  <c r="J122" i="5"/>
  <c r="F82" i="5"/>
  <c r="G82" i="5" s="1"/>
  <c r="C83" i="5" l="1"/>
  <c r="D83" i="5"/>
  <c r="H82" i="5"/>
  <c r="L122" i="5"/>
  <c r="M122" i="5" s="1"/>
  <c r="N122" i="5" s="1"/>
  <c r="J123" i="5" l="1"/>
  <c r="K123" i="5"/>
  <c r="E83" i="5"/>
  <c r="P83" i="5" s="1"/>
  <c r="S83" i="5" s="1"/>
  <c r="F83" i="5" l="1"/>
  <c r="G83" i="5" s="1"/>
  <c r="D84" i="5" s="1"/>
  <c r="L123" i="5"/>
  <c r="J13" i="6" s="1"/>
  <c r="H83" i="5" l="1"/>
  <c r="C84" i="5"/>
  <c r="E84" i="5" s="1"/>
  <c r="P84" i="5" s="1"/>
  <c r="S84" i="5" s="1"/>
  <c r="M123" i="5"/>
  <c r="N123" i="5" s="1"/>
  <c r="F84" i="5" l="1"/>
  <c r="G84" i="5" s="1"/>
  <c r="C85" i="5" s="1"/>
  <c r="J124" i="5"/>
  <c r="K124" i="5"/>
  <c r="H84" i="5" l="1"/>
  <c r="D85" i="5"/>
  <c r="L124" i="5"/>
  <c r="M124" i="5" s="1"/>
  <c r="N124" i="5" s="1"/>
  <c r="E85" i="5"/>
  <c r="P85" i="5" s="1"/>
  <c r="S85" i="5" s="1"/>
  <c r="K125" i="5" l="1"/>
  <c r="J125" i="5"/>
  <c r="F85" i="5"/>
  <c r="G85" i="5" s="1"/>
  <c r="L125" i="5" l="1"/>
  <c r="M125" i="5" s="1"/>
  <c r="N125" i="5" s="1"/>
  <c r="C86" i="5"/>
  <c r="D86" i="5"/>
  <c r="H85" i="5"/>
  <c r="K126" i="5" l="1"/>
  <c r="J126" i="5"/>
  <c r="E86" i="5"/>
  <c r="P86" i="5" s="1"/>
  <c r="S86" i="5" s="1"/>
  <c r="F86" i="5" l="1"/>
  <c r="G86" i="5" s="1"/>
  <c r="H86" i="5" s="1"/>
  <c r="L126" i="5"/>
  <c r="M126" i="5" s="1"/>
  <c r="N126" i="5" s="1"/>
  <c r="D87" i="5" l="1"/>
  <c r="C87" i="5"/>
  <c r="E87" i="5" s="1"/>
  <c r="J127" i="5"/>
  <c r="K127" i="5"/>
  <c r="F87" i="5" l="1"/>
  <c r="E10" i="6" s="1"/>
  <c r="K10" i="6" s="1"/>
  <c r="P87" i="5"/>
  <c r="S87" i="5" s="1"/>
  <c r="D10" i="6"/>
  <c r="I10" i="6" s="1"/>
  <c r="L127" i="5"/>
  <c r="M127" i="5" s="1"/>
  <c r="N127" i="5" s="1"/>
  <c r="F10" i="6" l="1"/>
  <c r="B11" i="6" s="1"/>
  <c r="G87" i="5"/>
  <c r="D88" i="5" s="1"/>
  <c r="J128" i="5"/>
  <c r="K128" i="5"/>
  <c r="H87" i="5" l="1"/>
  <c r="C88" i="5"/>
  <c r="E88" i="5" s="1"/>
  <c r="G10" i="6"/>
  <c r="C11" i="6"/>
  <c r="L128" i="5"/>
  <c r="M128" i="5" s="1"/>
  <c r="N128" i="5" s="1"/>
  <c r="K129" i="5" l="1"/>
  <c r="J129" i="5"/>
  <c r="P88" i="5"/>
  <c r="S88" i="5" s="1"/>
  <c r="F88" i="5"/>
  <c r="L129" i="5" l="1"/>
  <c r="M129" i="5" s="1"/>
  <c r="N129" i="5" s="1"/>
  <c r="G88" i="5"/>
  <c r="K130" i="5" l="1"/>
  <c r="J130" i="5"/>
  <c r="D89" i="5"/>
  <c r="C89" i="5"/>
  <c r="H88" i="5"/>
  <c r="E89" i="5" l="1"/>
  <c r="F89" i="5" s="1"/>
  <c r="G89" i="5" s="1"/>
  <c r="L130" i="5"/>
  <c r="M130" i="5" s="1"/>
  <c r="N130" i="5" s="1"/>
  <c r="J131" i="5" l="1"/>
  <c r="K131" i="5"/>
  <c r="C90" i="5"/>
  <c r="D90" i="5"/>
  <c r="H89" i="5"/>
  <c r="P89" i="5"/>
  <c r="S89" i="5" s="1"/>
  <c r="E90" i="5" l="1"/>
  <c r="F90" i="5" s="1"/>
  <c r="L131" i="5"/>
  <c r="M131" i="5" s="1"/>
  <c r="N131" i="5" s="1"/>
  <c r="J132" i="5" l="1"/>
  <c r="K132" i="5"/>
  <c r="G90" i="5"/>
  <c r="P90" i="5"/>
  <c r="S90" i="5" s="1"/>
  <c r="C91" i="5" l="1"/>
  <c r="D91" i="5"/>
  <c r="H90" i="5"/>
  <c r="L132" i="5"/>
  <c r="M132" i="5" s="1"/>
  <c r="N132" i="5" s="1"/>
  <c r="K133" i="5" l="1"/>
  <c r="J133" i="5"/>
  <c r="E91" i="5"/>
  <c r="F91" i="5" s="1"/>
  <c r="G91" i="5" s="1"/>
  <c r="D92" i="5" l="1"/>
  <c r="C92" i="5"/>
  <c r="H91" i="5"/>
  <c r="P91" i="5"/>
  <c r="S91" i="5" s="1"/>
  <c r="L133" i="5"/>
  <c r="M133" i="5" s="1"/>
  <c r="N133" i="5" s="1"/>
  <c r="K134" i="5" l="1"/>
  <c r="J134" i="5"/>
  <c r="E92" i="5"/>
  <c r="P92" i="5" l="1"/>
  <c r="S92" i="5" s="1"/>
  <c r="F92" i="5"/>
  <c r="G92" i="5" s="1"/>
  <c r="L134" i="5"/>
  <c r="M134" i="5" s="1"/>
  <c r="N134" i="5" s="1"/>
  <c r="J135" i="5" l="1"/>
  <c r="K135" i="5"/>
  <c r="D93" i="5"/>
  <c r="C93" i="5"/>
  <c r="H92" i="5"/>
  <c r="E93" i="5" l="1"/>
  <c r="P93" i="5" s="1"/>
  <c r="S93" i="5" s="1"/>
  <c r="L135" i="5"/>
  <c r="J14" i="6" s="1"/>
  <c r="F93" i="5" l="1"/>
  <c r="G93" i="5" s="1"/>
  <c r="M135" i="5"/>
  <c r="N135" i="5" s="1"/>
  <c r="J136" i="5" l="1"/>
  <c r="K136" i="5"/>
  <c r="C94" i="5"/>
  <c r="D94" i="5"/>
  <c r="H93" i="5"/>
  <c r="E94" i="5" l="1"/>
  <c r="P94" i="5" s="1"/>
  <c r="S94" i="5" s="1"/>
  <c r="L136" i="5"/>
  <c r="M136" i="5" s="1"/>
  <c r="N136" i="5" s="1"/>
  <c r="K137" i="5" l="1"/>
  <c r="J137" i="5"/>
  <c r="F94" i="5"/>
  <c r="G94" i="5" s="1"/>
  <c r="C95" i="5" l="1"/>
  <c r="D95" i="5"/>
  <c r="H94" i="5"/>
  <c r="L137" i="5"/>
  <c r="M137" i="5" s="1"/>
  <c r="N137" i="5" s="1"/>
  <c r="K138" i="5" l="1"/>
  <c r="J138" i="5"/>
  <c r="E95" i="5"/>
  <c r="P95" i="5" s="1"/>
  <c r="S95" i="5" s="1"/>
  <c r="F95" i="5" l="1"/>
  <c r="G95" i="5" s="1"/>
  <c r="D96" i="5" s="1"/>
  <c r="L138" i="5"/>
  <c r="M138" i="5" s="1"/>
  <c r="N138" i="5" s="1"/>
  <c r="C96" i="5" l="1"/>
  <c r="E96" i="5" s="1"/>
  <c r="P96" i="5" s="1"/>
  <c r="S96" i="5" s="1"/>
  <c r="H95" i="5"/>
  <c r="J139" i="5"/>
  <c r="K139" i="5"/>
  <c r="F96" i="5" l="1"/>
  <c r="G96" i="5" s="1"/>
  <c r="L139" i="5"/>
  <c r="M139" i="5" s="1"/>
  <c r="N139" i="5" s="1"/>
  <c r="J140" i="5" l="1"/>
  <c r="K140" i="5"/>
  <c r="D97" i="5"/>
  <c r="C97" i="5"/>
  <c r="H96" i="5"/>
  <c r="E97" i="5" l="1"/>
  <c r="P97" i="5" s="1"/>
  <c r="S97" i="5" s="1"/>
  <c r="L140" i="5"/>
  <c r="M140" i="5" s="1"/>
  <c r="N140" i="5" s="1"/>
  <c r="F97" i="5" l="1"/>
  <c r="G97" i="5" s="1"/>
  <c r="H97" i="5" s="1"/>
  <c r="K141" i="5"/>
  <c r="J141" i="5"/>
  <c r="D98" i="5" l="1"/>
  <c r="C98" i="5"/>
  <c r="E98" i="5" s="1"/>
  <c r="P98" i="5" s="1"/>
  <c r="S98" i="5" s="1"/>
  <c r="L141" i="5"/>
  <c r="M141" i="5" s="1"/>
  <c r="N141" i="5" s="1"/>
  <c r="K142" i="5" l="1"/>
  <c r="J142" i="5"/>
  <c r="F98" i="5"/>
  <c r="G98" i="5" s="1"/>
  <c r="L142" i="5" l="1"/>
  <c r="M142" i="5" s="1"/>
  <c r="N142" i="5" s="1"/>
  <c r="C99" i="5"/>
  <c r="D99" i="5"/>
  <c r="H98" i="5"/>
  <c r="J143" i="5" l="1"/>
  <c r="K143" i="5"/>
  <c r="E99" i="5"/>
  <c r="F99" i="5" s="1"/>
  <c r="E11" i="6" s="1"/>
  <c r="P99" i="5" l="1"/>
  <c r="S99" i="5" s="1"/>
  <c r="D11" i="6"/>
  <c r="I11" i="6" s="1"/>
  <c r="K11" i="6"/>
  <c r="F11" i="6"/>
  <c r="G99" i="5"/>
  <c r="L143" i="5"/>
  <c r="M143" i="5" s="1"/>
  <c r="N143" i="5" s="1"/>
  <c r="D100" i="5" l="1"/>
  <c r="C100" i="5"/>
  <c r="H99" i="5"/>
  <c r="J144" i="5"/>
  <c r="K144" i="5"/>
  <c r="G11" i="6"/>
  <c r="B12" i="6"/>
  <c r="C12" i="6" l="1"/>
  <c r="L144" i="5"/>
  <c r="M144" i="5" s="1"/>
  <c r="N144" i="5" s="1"/>
  <c r="E100" i="5"/>
  <c r="F100" i="5" s="1"/>
  <c r="K145" i="5" l="1"/>
  <c r="J145" i="5"/>
  <c r="G100" i="5"/>
  <c r="P100" i="5"/>
  <c r="S100" i="5" s="1"/>
  <c r="D101" i="5" l="1"/>
  <c r="C101" i="5"/>
  <c r="H100" i="5"/>
  <c r="L145" i="5"/>
  <c r="M145" i="5" s="1"/>
  <c r="N145" i="5" s="1"/>
  <c r="K146" i="5" l="1"/>
  <c r="J146" i="5"/>
  <c r="E101" i="5"/>
  <c r="F101" i="5" s="1"/>
  <c r="G101" i="5" s="1"/>
  <c r="P101" i="5" l="1"/>
  <c r="S101" i="5" s="1"/>
  <c r="L146" i="5"/>
  <c r="M146" i="5" s="1"/>
  <c r="N146" i="5" s="1"/>
  <c r="C102" i="5"/>
  <c r="D102" i="5"/>
  <c r="H101" i="5"/>
  <c r="J147" i="5" l="1"/>
  <c r="K147" i="5"/>
  <c r="E102" i="5"/>
  <c r="F102" i="5" s="1"/>
  <c r="P102" i="5" l="1"/>
  <c r="S102" i="5" s="1"/>
  <c r="G102" i="5"/>
  <c r="L147" i="5"/>
  <c r="J15" i="6" s="1"/>
  <c r="M147" i="5" l="1"/>
  <c r="N147" i="5" s="1"/>
  <c r="C103" i="5"/>
  <c r="D103" i="5"/>
  <c r="H102" i="5"/>
  <c r="E103" i="5" l="1"/>
  <c r="J148" i="5"/>
  <c r="K148" i="5"/>
  <c r="L148" i="5" l="1"/>
  <c r="M148" i="5" s="1"/>
  <c r="N148" i="5" s="1"/>
  <c r="P103" i="5"/>
  <c r="S103" i="5" s="1"/>
  <c r="F103" i="5"/>
  <c r="G103" i="5" s="1"/>
  <c r="K149" i="5" l="1"/>
  <c r="J149" i="5"/>
  <c r="D104" i="5"/>
  <c r="C104" i="5"/>
  <c r="H103" i="5"/>
  <c r="E104" i="5" l="1"/>
  <c r="F104" i="5" s="1"/>
  <c r="G104" i="5" s="1"/>
  <c r="L149" i="5"/>
  <c r="M149" i="5" s="1"/>
  <c r="N149" i="5" s="1"/>
  <c r="K150" i="5" l="1"/>
  <c r="J150" i="5"/>
  <c r="D105" i="5"/>
  <c r="C105" i="5"/>
  <c r="H104" i="5"/>
  <c r="P104" i="5"/>
  <c r="S104" i="5" s="1"/>
  <c r="E105" i="5" l="1"/>
  <c r="P105" i="5" s="1"/>
  <c r="S105" i="5" s="1"/>
  <c r="L150" i="5"/>
  <c r="M150" i="5" s="1"/>
  <c r="N150" i="5" s="1"/>
  <c r="F105" i="5" l="1"/>
  <c r="G105" i="5" s="1"/>
  <c r="H105" i="5" s="1"/>
  <c r="J151" i="5"/>
  <c r="K151" i="5"/>
  <c r="C106" i="5" l="1"/>
  <c r="E106" i="5" s="1"/>
  <c r="P106" i="5" s="1"/>
  <c r="S106" i="5" s="1"/>
  <c r="D106" i="5"/>
  <c r="L151" i="5"/>
  <c r="M151" i="5" s="1"/>
  <c r="N151" i="5" s="1"/>
  <c r="J152" i="5" l="1"/>
  <c r="K152" i="5"/>
  <c r="F106" i="5"/>
  <c r="G106" i="5" s="1"/>
  <c r="C107" i="5" l="1"/>
  <c r="D107" i="5"/>
  <c r="H106" i="5"/>
  <c r="L152" i="5"/>
  <c r="M152" i="5" s="1"/>
  <c r="N152" i="5" s="1"/>
  <c r="K153" i="5" l="1"/>
  <c r="J153" i="5"/>
  <c r="E107" i="5"/>
  <c r="P107" i="5" s="1"/>
  <c r="S107" i="5" s="1"/>
  <c r="F107" i="5" l="1"/>
  <c r="G107" i="5" s="1"/>
  <c r="C108" i="5" s="1"/>
  <c r="L153" i="5"/>
  <c r="M153" i="5" s="1"/>
  <c r="N153" i="5" s="1"/>
  <c r="D108" i="5" l="1"/>
  <c r="H107" i="5"/>
  <c r="J154" i="5"/>
  <c r="E108" i="5"/>
  <c r="P108" i="5" s="1"/>
  <c r="S108" i="5" s="1"/>
  <c r="F108" i="5" l="1"/>
  <c r="G108" i="5" s="1"/>
  <c r="C109" i="5" s="1"/>
  <c r="L154" i="5"/>
  <c r="K154" i="5" l="1"/>
  <c r="M154" i="5" s="1"/>
  <c r="N154" i="5" s="1"/>
  <c r="J155" i="5" s="1"/>
  <c r="H108" i="5"/>
  <c r="D109" i="5"/>
  <c r="E109" i="5"/>
  <c r="P109" i="5" s="1"/>
  <c r="S109" i="5" s="1"/>
  <c r="F109" i="5" l="1"/>
  <c r="G109" i="5" s="1"/>
  <c r="L155" i="5"/>
  <c r="K155" i="5" l="1"/>
  <c r="M155" i="5" s="1"/>
  <c r="N155" i="5" s="1"/>
  <c r="J156" i="5" s="1"/>
  <c r="D110" i="5"/>
  <c r="C110" i="5"/>
  <c r="H109" i="5"/>
  <c r="E110" i="5" l="1"/>
  <c r="P110" i="5" s="1"/>
  <c r="S110" i="5" s="1"/>
  <c r="L156" i="5"/>
  <c r="K156" i="5" l="1"/>
  <c r="M156" i="5" s="1"/>
  <c r="N156" i="5" s="1"/>
  <c r="J157" i="5" s="1"/>
  <c r="F110" i="5"/>
  <c r="G110" i="5" s="1"/>
  <c r="L157" i="5" l="1"/>
  <c r="C111" i="5"/>
  <c r="D111" i="5"/>
  <c r="H110" i="5"/>
  <c r="K157" i="5" l="1"/>
  <c r="M157" i="5" s="1"/>
  <c r="N157" i="5" s="1"/>
  <c r="J158" i="5" s="1"/>
  <c r="E111" i="5"/>
  <c r="F111" i="5" s="1"/>
  <c r="E12" i="6" s="1"/>
  <c r="L158" i="5" l="1"/>
  <c r="K158" i="5" s="1"/>
  <c r="M158" i="5" s="1"/>
  <c r="N158" i="5" s="1"/>
  <c r="G111" i="5"/>
  <c r="K12" i="6"/>
  <c r="F12" i="6"/>
  <c r="P111" i="5"/>
  <c r="S111" i="5" s="1"/>
  <c r="D12" i="6"/>
  <c r="I12" i="6" s="1"/>
  <c r="G12" i="6" l="1"/>
  <c r="B13" i="6"/>
  <c r="C112" i="5"/>
  <c r="D112" i="5"/>
  <c r="H111" i="5"/>
  <c r="J159" i="5"/>
  <c r="K159" i="5"/>
  <c r="L159" i="5" l="1"/>
  <c r="J16" i="6" s="1"/>
  <c r="E112" i="5"/>
  <c r="C13" i="6"/>
  <c r="P112" i="5" l="1"/>
  <c r="S112" i="5" s="1"/>
  <c r="F112" i="5"/>
  <c r="M159" i="5"/>
  <c r="N159" i="5" s="1"/>
  <c r="J160" i="5" l="1"/>
  <c r="K160" i="5"/>
  <c r="G112" i="5"/>
  <c r="C113" i="5" l="1"/>
  <c r="D113" i="5"/>
  <c r="H112" i="5"/>
  <c r="L160" i="5"/>
  <c r="M160" i="5" s="1"/>
  <c r="N160" i="5" s="1"/>
  <c r="K161" i="5" l="1"/>
  <c r="J161" i="5"/>
  <c r="E113" i="5"/>
  <c r="F113" i="5" s="1"/>
  <c r="P113" i="5" l="1"/>
  <c r="S113" i="5" s="1"/>
  <c r="L161" i="5"/>
  <c r="M161" i="5" s="1"/>
  <c r="N161" i="5" s="1"/>
  <c r="G113" i="5"/>
  <c r="K162" i="5" l="1"/>
  <c r="J162" i="5"/>
  <c r="D114" i="5"/>
  <c r="C114" i="5"/>
  <c r="H113" i="5"/>
  <c r="E114" i="5" l="1"/>
  <c r="F114" i="5" s="1"/>
  <c r="G114" i="5" s="1"/>
  <c r="L162" i="5"/>
  <c r="M162" i="5" s="1"/>
  <c r="N162" i="5" s="1"/>
  <c r="J163" i="5" l="1"/>
  <c r="K163" i="5"/>
  <c r="C115" i="5"/>
  <c r="D115" i="5"/>
  <c r="H114" i="5"/>
  <c r="P114" i="5"/>
  <c r="S114" i="5" s="1"/>
  <c r="E115" i="5" l="1"/>
  <c r="L163" i="5"/>
  <c r="M163" i="5" s="1"/>
  <c r="N163" i="5" s="1"/>
  <c r="J164" i="5" l="1"/>
  <c r="K164" i="5"/>
  <c r="P115" i="5"/>
  <c r="S115" i="5" s="1"/>
  <c r="F115" i="5"/>
  <c r="G115" i="5" s="1"/>
  <c r="C116" i="5" l="1"/>
  <c r="D116" i="5"/>
  <c r="H115" i="5"/>
  <c r="L164" i="5"/>
  <c r="M164" i="5" s="1"/>
  <c r="N164" i="5" s="1"/>
  <c r="K165" i="5" l="1"/>
  <c r="J165" i="5"/>
  <c r="E116" i="5"/>
  <c r="P116" i="5" l="1"/>
  <c r="S116" i="5" s="1"/>
  <c r="L165" i="5"/>
  <c r="M165" i="5" s="1"/>
  <c r="N165" i="5" s="1"/>
  <c r="F116" i="5"/>
  <c r="G116" i="5" s="1"/>
  <c r="K166" i="5" l="1"/>
  <c r="J166" i="5"/>
  <c r="C117" i="5"/>
  <c r="D117" i="5"/>
  <c r="H116" i="5"/>
  <c r="E117" i="5" l="1"/>
  <c r="P117" i="5" s="1"/>
  <c r="S117" i="5" s="1"/>
  <c r="L166" i="5"/>
  <c r="M166" i="5" s="1"/>
  <c r="N166" i="5" s="1"/>
  <c r="J167" i="5" l="1"/>
  <c r="K167" i="5"/>
  <c r="F117" i="5"/>
  <c r="G117" i="5" s="1"/>
  <c r="D118" i="5" l="1"/>
  <c r="C118" i="5"/>
  <c r="H117" i="5"/>
  <c r="L167" i="5"/>
  <c r="M167" i="5" s="1"/>
  <c r="N167" i="5" s="1"/>
  <c r="J168" i="5" l="1"/>
  <c r="K168" i="5"/>
  <c r="E118" i="5"/>
  <c r="P118" i="5" s="1"/>
  <c r="S118" i="5" s="1"/>
  <c r="F118" i="5" l="1"/>
  <c r="G118" i="5" s="1"/>
  <c r="C119" i="5" s="1"/>
  <c r="L168" i="5"/>
  <c r="M168" i="5" s="1"/>
  <c r="N168" i="5" s="1"/>
  <c r="H118" i="5" l="1"/>
  <c r="D119" i="5"/>
  <c r="K169" i="5"/>
  <c r="J169" i="5"/>
  <c r="E119" i="5"/>
  <c r="P119" i="5" s="1"/>
  <c r="S119" i="5" s="1"/>
  <c r="F119" i="5" l="1"/>
  <c r="G119" i="5" s="1"/>
  <c r="C120" i="5" s="1"/>
  <c r="L169" i="5"/>
  <c r="M169" i="5" s="1"/>
  <c r="N169" i="5" s="1"/>
  <c r="H119" i="5" l="1"/>
  <c r="D120" i="5"/>
  <c r="K170" i="5"/>
  <c r="J170" i="5"/>
  <c r="E120" i="5"/>
  <c r="P120" i="5" s="1"/>
  <c r="S120" i="5" s="1"/>
  <c r="F120" i="5" l="1"/>
  <c r="G120" i="5" s="1"/>
  <c r="C121" i="5" s="1"/>
  <c r="L170" i="5"/>
  <c r="M170" i="5" s="1"/>
  <c r="N170" i="5" s="1"/>
  <c r="H120" i="5" l="1"/>
  <c r="D121" i="5"/>
  <c r="J171" i="5"/>
  <c r="K171" i="5"/>
  <c r="E121" i="5"/>
  <c r="P121" i="5" s="1"/>
  <c r="S121" i="5" s="1"/>
  <c r="F121" i="5" l="1"/>
  <c r="G121" i="5" s="1"/>
  <c r="L171" i="5"/>
  <c r="J17" i="6" s="1"/>
  <c r="D122" i="5" l="1"/>
  <c r="C122" i="5"/>
  <c r="H121" i="5"/>
  <c r="M171" i="5"/>
  <c r="N171" i="5" s="1"/>
  <c r="J172" i="5" l="1"/>
  <c r="K172" i="5"/>
  <c r="E122" i="5"/>
  <c r="P122" i="5" s="1"/>
  <c r="S122" i="5" s="1"/>
  <c r="F122" i="5" l="1"/>
  <c r="G122" i="5" s="1"/>
  <c r="L172" i="5"/>
  <c r="M172" i="5" s="1"/>
  <c r="N172" i="5" s="1"/>
  <c r="K173" i="5" l="1"/>
  <c r="J173" i="5"/>
  <c r="C123" i="5"/>
  <c r="D123" i="5"/>
  <c r="H122" i="5"/>
  <c r="E123" i="5" l="1"/>
  <c r="L173" i="5"/>
  <c r="M173" i="5" s="1"/>
  <c r="N173" i="5" s="1"/>
  <c r="K174" i="5" l="1"/>
  <c r="J174" i="5"/>
  <c r="P123" i="5"/>
  <c r="S123" i="5" s="1"/>
  <c r="D13" i="6"/>
  <c r="I13" i="6" s="1"/>
  <c r="F123" i="5"/>
  <c r="L174" i="5" l="1"/>
  <c r="M174" i="5" s="1"/>
  <c r="N174" i="5" s="1"/>
  <c r="E13" i="6"/>
  <c r="G123" i="5"/>
  <c r="J175" i="5" l="1"/>
  <c r="K175" i="5"/>
  <c r="C124" i="5"/>
  <c r="D124" i="5"/>
  <c r="H123" i="5"/>
  <c r="K13" i="6"/>
  <c r="F13" i="6"/>
  <c r="E124" i="5" l="1"/>
  <c r="F124" i="5" s="1"/>
  <c r="G13" i="6"/>
  <c r="B14" i="6"/>
  <c r="L175" i="5"/>
  <c r="M175" i="5" s="1"/>
  <c r="N175" i="5" s="1"/>
  <c r="J176" i="5" l="1"/>
  <c r="K176" i="5"/>
  <c r="G124" i="5"/>
  <c r="P124" i="5"/>
  <c r="S124" i="5" s="1"/>
  <c r="C14" i="6"/>
  <c r="C125" i="5" l="1"/>
  <c r="D125" i="5"/>
  <c r="H124" i="5"/>
  <c r="L176" i="5"/>
  <c r="M176" i="5" s="1"/>
  <c r="N176" i="5" s="1"/>
  <c r="K177" i="5" l="1"/>
  <c r="J177" i="5"/>
  <c r="E125" i="5"/>
  <c r="F125" i="5" s="1"/>
  <c r="G125" i="5" l="1"/>
  <c r="P125" i="5"/>
  <c r="S125" i="5" s="1"/>
  <c r="L177" i="5"/>
  <c r="M177" i="5" s="1"/>
  <c r="N177" i="5" s="1"/>
  <c r="K178" i="5" l="1"/>
  <c r="J178" i="5"/>
  <c r="D126" i="5"/>
  <c r="C126" i="5"/>
  <c r="H125" i="5"/>
  <c r="E126" i="5" l="1"/>
  <c r="F126" i="5" s="1"/>
  <c r="L178" i="5"/>
  <c r="M178" i="5" s="1"/>
  <c r="N178" i="5" s="1"/>
  <c r="J179" i="5" l="1"/>
  <c r="K179" i="5"/>
  <c r="G126" i="5"/>
  <c r="P126" i="5"/>
  <c r="S126" i="5" s="1"/>
  <c r="C127" i="5" l="1"/>
  <c r="D127" i="5"/>
  <c r="H126" i="5"/>
  <c r="L179" i="5"/>
  <c r="M179" i="5" s="1"/>
  <c r="N179" i="5" s="1"/>
  <c r="J180" i="5" l="1"/>
  <c r="K180" i="5"/>
  <c r="E127" i="5"/>
  <c r="P127" i="5" l="1"/>
  <c r="S127" i="5" s="1"/>
  <c r="F127" i="5"/>
  <c r="L180" i="5"/>
  <c r="M180" i="5" s="1"/>
  <c r="N180" i="5" s="1"/>
  <c r="K181" i="5" l="1"/>
  <c r="J181" i="5"/>
  <c r="G127" i="5"/>
  <c r="C128" i="5" l="1"/>
  <c r="D128" i="5"/>
  <c r="H127" i="5"/>
  <c r="L181" i="5"/>
  <c r="M181" i="5" s="1"/>
  <c r="N181" i="5" s="1"/>
  <c r="J182" i="5" l="1"/>
  <c r="E128" i="5"/>
  <c r="F128" i="5" s="1"/>
  <c r="G128" i="5" s="1"/>
  <c r="C129" i="5" l="1"/>
  <c r="D129" i="5"/>
  <c r="H128" i="5"/>
  <c r="P128" i="5"/>
  <c r="S128" i="5" s="1"/>
  <c r="L182" i="5"/>
  <c r="K182" i="5" l="1"/>
  <c r="M182" i="5" s="1"/>
  <c r="N182" i="5" s="1"/>
  <c r="E129" i="5"/>
  <c r="P129" i="5" s="1"/>
  <c r="S129" i="5" s="1"/>
  <c r="J183" i="5" l="1"/>
  <c r="L183" i="5" s="1"/>
  <c r="J18" i="6" s="1"/>
  <c r="K183" i="5"/>
  <c r="F129" i="5"/>
  <c r="G129" i="5" s="1"/>
  <c r="D130" i="5" s="1"/>
  <c r="H129" i="5" l="1"/>
  <c r="C130" i="5"/>
  <c r="E130" i="5" s="1"/>
  <c r="P130" i="5" s="1"/>
  <c r="S130" i="5" s="1"/>
  <c r="M183" i="5"/>
  <c r="N183" i="5" s="1"/>
  <c r="F130" i="5" l="1"/>
  <c r="G130" i="5" s="1"/>
  <c r="J184" i="5"/>
  <c r="K184" i="5"/>
  <c r="L184" i="5" l="1"/>
  <c r="M184" i="5" s="1"/>
  <c r="N184" i="5" s="1"/>
  <c r="C131" i="5"/>
  <c r="D131" i="5"/>
  <c r="H130" i="5"/>
  <c r="K185" i="5" l="1"/>
  <c r="J185" i="5"/>
  <c r="E131" i="5"/>
  <c r="P131" i="5" s="1"/>
  <c r="S131" i="5" s="1"/>
  <c r="L185" i="5" l="1"/>
  <c r="M185" i="5" s="1"/>
  <c r="N185" i="5" s="1"/>
  <c r="F131" i="5"/>
  <c r="G131" i="5" s="1"/>
  <c r="K186" i="5" l="1"/>
  <c r="J186" i="5"/>
  <c r="C132" i="5"/>
  <c r="D132" i="5"/>
  <c r="H131" i="5"/>
  <c r="E132" i="5" l="1"/>
  <c r="P132" i="5" s="1"/>
  <c r="S132" i="5" s="1"/>
  <c r="L186" i="5"/>
  <c r="M186" i="5" s="1"/>
  <c r="N186" i="5" s="1"/>
  <c r="J187" i="5" l="1"/>
  <c r="K187" i="5"/>
  <c r="F132" i="5"/>
  <c r="G132" i="5" s="1"/>
  <c r="C133" i="5" l="1"/>
  <c r="D133" i="5"/>
  <c r="H132" i="5"/>
  <c r="L187" i="5"/>
  <c r="M187" i="5" s="1"/>
  <c r="N187" i="5" s="1"/>
  <c r="J188" i="5" l="1"/>
  <c r="K188" i="5"/>
  <c r="E133" i="5"/>
  <c r="P133" i="5" s="1"/>
  <c r="S133" i="5" s="1"/>
  <c r="F133" i="5" l="1"/>
  <c r="G133" i="5" s="1"/>
  <c r="D134" i="5" s="1"/>
  <c r="L188" i="5"/>
  <c r="M188" i="5" s="1"/>
  <c r="N188" i="5" s="1"/>
  <c r="H133" i="5" l="1"/>
  <c r="C134" i="5"/>
  <c r="E134" i="5" s="1"/>
  <c r="P134" i="5" s="1"/>
  <c r="S134" i="5" s="1"/>
  <c r="K189" i="5"/>
  <c r="J189" i="5"/>
  <c r="L189" i="5" l="1"/>
  <c r="M189" i="5" s="1"/>
  <c r="N189" i="5" s="1"/>
  <c r="F134" i="5"/>
  <c r="G134" i="5" s="1"/>
  <c r="K190" i="5" l="1"/>
  <c r="J190" i="5"/>
  <c r="C135" i="5"/>
  <c r="D135" i="5"/>
  <c r="H134" i="5"/>
  <c r="L190" i="5" l="1"/>
  <c r="M190" i="5" s="1"/>
  <c r="N190" i="5" s="1"/>
  <c r="E135" i="5"/>
  <c r="J191" i="5" l="1"/>
  <c r="K191" i="5"/>
  <c r="P135" i="5"/>
  <c r="S135" i="5" s="1"/>
  <c r="D14" i="6"/>
  <c r="I14" i="6" s="1"/>
  <c r="F135" i="5"/>
  <c r="E14" i="6" l="1"/>
  <c r="G135" i="5"/>
  <c r="L191" i="5"/>
  <c r="M191" i="5" s="1"/>
  <c r="N191" i="5" s="1"/>
  <c r="J192" i="5" l="1"/>
  <c r="K192" i="5"/>
  <c r="K14" i="6"/>
  <c r="F14" i="6"/>
  <c r="C136" i="5"/>
  <c r="D136" i="5"/>
  <c r="H135" i="5"/>
  <c r="G14" i="6" l="1"/>
  <c r="B15" i="6"/>
  <c r="E136" i="5"/>
  <c r="F136" i="5" s="1"/>
  <c r="L192" i="5"/>
  <c r="M192" i="5" s="1"/>
  <c r="N192" i="5" s="1"/>
  <c r="G136" i="5" l="1"/>
  <c r="K193" i="5"/>
  <c r="J193" i="5"/>
  <c r="C15" i="6"/>
  <c r="P136" i="5"/>
  <c r="S136" i="5" s="1"/>
  <c r="L193" i="5" l="1"/>
  <c r="M193" i="5" s="1"/>
  <c r="N193" i="5" s="1"/>
  <c r="C137" i="5"/>
  <c r="D137" i="5"/>
  <c r="H136" i="5"/>
  <c r="K194" i="5" l="1"/>
  <c r="J194" i="5"/>
  <c r="E137" i="5"/>
  <c r="F137" i="5" s="1"/>
  <c r="P137" i="5" l="1"/>
  <c r="S137" i="5" s="1"/>
  <c r="L194" i="5"/>
  <c r="M194" i="5" s="1"/>
  <c r="N194" i="5" s="1"/>
  <c r="G137" i="5"/>
  <c r="J195" i="5" l="1"/>
  <c r="D138" i="5"/>
  <c r="C138" i="5"/>
  <c r="H137" i="5"/>
  <c r="E138" i="5" l="1"/>
  <c r="F138" i="5" s="1"/>
  <c r="L195" i="5"/>
  <c r="J19" i="6" l="1"/>
  <c r="K195" i="5"/>
  <c r="M195" i="5" s="1"/>
  <c r="N195" i="5" s="1"/>
  <c r="G138" i="5"/>
  <c r="P138" i="5"/>
  <c r="S138" i="5" s="1"/>
  <c r="C139" i="5" l="1"/>
  <c r="D139" i="5"/>
  <c r="H138" i="5"/>
  <c r="J196" i="5"/>
  <c r="L196" i="5" l="1"/>
  <c r="E139" i="5"/>
  <c r="F139" i="5" s="1"/>
  <c r="G139" i="5" s="1"/>
  <c r="K196" i="5" l="1"/>
  <c r="M196" i="5" s="1"/>
  <c r="N196" i="5" s="1"/>
  <c r="C140" i="5"/>
  <c r="D140" i="5"/>
  <c r="H139" i="5"/>
  <c r="P139" i="5"/>
  <c r="S139" i="5" s="1"/>
  <c r="K197" i="5" l="1"/>
  <c r="J197" i="5"/>
  <c r="L197" i="5" s="1"/>
  <c r="E140" i="5"/>
  <c r="M197" i="5" l="1"/>
  <c r="N197" i="5" s="1"/>
  <c r="K198" i="5" s="1"/>
  <c r="P140" i="5"/>
  <c r="S140" i="5" s="1"/>
  <c r="F140" i="5"/>
  <c r="G140" i="5" s="1"/>
  <c r="J198" i="5" l="1"/>
  <c r="L198" i="5" s="1"/>
  <c r="M198" i="5" s="1"/>
  <c r="N198" i="5" s="1"/>
  <c r="C141" i="5"/>
  <c r="D141" i="5"/>
  <c r="H140" i="5"/>
  <c r="J199" i="5" l="1"/>
  <c r="K199" i="5"/>
  <c r="E141" i="5"/>
  <c r="P141" i="5" s="1"/>
  <c r="S141" i="5" s="1"/>
  <c r="F141" i="5" l="1"/>
  <c r="G141" i="5" s="1"/>
  <c r="D142" i="5" s="1"/>
  <c r="L199" i="5"/>
  <c r="M199" i="5" s="1"/>
  <c r="N199" i="5" s="1"/>
  <c r="H141" i="5" l="1"/>
  <c r="C142" i="5"/>
  <c r="E142" i="5" s="1"/>
  <c r="J200" i="5"/>
  <c r="P142" i="5" l="1"/>
  <c r="S142" i="5" s="1"/>
  <c r="F142" i="5"/>
  <c r="G142" i="5" s="1"/>
  <c r="H142" i="5" s="1"/>
  <c r="L200" i="5"/>
  <c r="K200" i="5" l="1"/>
  <c r="M200" i="5" s="1"/>
  <c r="N200" i="5" s="1"/>
  <c r="D143" i="5"/>
  <c r="C143" i="5"/>
  <c r="E143" i="5" s="1"/>
  <c r="P143" i="5" s="1"/>
  <c r="S143" i="5" s="1"/>
  <c r="K201" i="5" l="1"/>
  <c r="J201" i="5"/>
  <c r="F143" i="5"/>
  <c r="G143" i="5" s="1"/>
  <c r="D144" i="5" s="1"/>
  <c r="L201" i="5"/>
  <c r="M201" i="5" s="1"/>
  <c r="N201" i="5" s="1"/>
  <c r="H143" i="5" l="1"/>
  <c r="C144" i="5"/>
  <c r="E144" i="5" s="1"/>
  <c r="K202" i="5"/>
  <c r="J202" i="5"/>
  <c r="P144" i="5" l="1"/>
  <c r="S144" i="5" s="1"/>
  <c r="F144" i="5"/>
  <c r="G144" i="5" s="1"/>
  <c r="H144" i="5" s="1"/>
  <c r="L202" i="5"/>
  <c r="M202" i="5" s="1"/>
  <c r="N202" i="5" s="1"/>
  <c r="D145" i="5" l="1"/>
  <c r="C145" i="5"/>
  <c r="E145" i="5" s="1"/>
  <c r="P145" i="5" s="1"/>
  <c r="S145" i="5" s="1"/>
  <c r="J203" i="5"/>
  <c r="K203" i="5"/>
  <c r="F145" i="5" l="1"/>
  <c r="G145" i="5" s="1"/>
  <c r="D146" i="5" s="1"/>
  <c r="L203" i="5"/>
  <c r="M203" i="5" s="1"/>
  <c r="N203" i="5" s="1"/>
  <c r="H145" i="5" l="1"/>
  <c r="C146" i="5"/>
  <c r="E146" i="5" s="1"/>
  <c r="P146" i="5" s="1"/>
  <c r="S146" i="5" s="1"/>
  <c r="J204" i="5"/>
  <c r="K204" i="5"/>
  <c r="F146" i="5" l="1"/>
  <c r="G146" i="5" s="1"/>
  <c r="L204" i="5"/>
  <c r="M204" i="5" s="1"/>
  <c r="N204" i="5" s="1"/>
  <c r="K205" i="5" l="1"/>
  <c r="J205" i="5"/>
  <c r="C147" i="5"/>
  <c r="D147" i="5"/>
  <c r="H146" i="5"/>
  <c r="L205" i="5" l="1"/>
  <c r="M205" i="5" s="1"/>
  <c r="N205" i="5" s="1"/>
  <c r="E147" i="5"/>
  <c r="K206" i="5" l="1"/>
  <c r="J206" i="5"/>
  <c r="P147" i="5"/>
  <c r="S147" i="5" s="1"/>
  <c r="D15" i="6"/>
  <c r="I15" i="6" s="1"/>
  <c r="F147" i="5"/>
  <c r="L206" i="5" l="1"/>
  <c r="M206" i="5" s="1"/>
  <c r="N206" i="5" s="1"/>
  <c r="E15" i="6"/>
  <c r="G147" i="5"/>
  <c r="C148" i="5" l="1"/>
  <c r="D148" i="5"/>
  <c r="H147" i="5"/>
  <c r="K15" i="6"/>
  <c r="F15" i="6"/>
  <c r="J207" i="5"/>
  <c r="K207" i="5"/>
  <c r="G15" i="6" l="1"/>
  <c r="B16" i="6"/>
  <c r="L207" i="5"/>
  <c r="J20" i="6" s="1"/>
  <c r="E148" i="5"/>
  <c r="F148" i="5" s="1"/>
  <c r="G148" i="5" s="1"/>
  <c r="C149" i="5" l="1"/>
  <c r="D149" i="5"/>
  <c r="H148" i="5"/>
  <c r="P148" i="5"/>
  <c r="S148" i="5" s="1"/>
  <c r="M207" i="5"/>
  <c r="N207" i="5" s="1"/>
  <c r="C16" i="6"/>
  <c r="J208" i="5" l="1"/>
  <c r="K208" i="5"/>
  <c r="E149" i="5"/>
  <c r="P149" i="5" l="1"/>
  <c r="S149" i="5" s="1"/>
  <c r="L208" i="5"/>
  <c r="M208" i="5" s="1"/>
  <c r="N208" i="5" s="1"/>
  <c r="F149" i="5"/>
  <c r="K209" i="5" l="1"/>
  <c r="J209" i="5"/>
  <c r="G149" i="5"/>
  <c r="L209" i="5" l="1"/>
  <c r="M209" i="5" s="1"/>
  <c r="N209" i="5" s="1"/>
  <c r="D150" i="5"/>
  <c r="C150" i="5"/>
  <c r="H149" i="5"/>
  <c r="K210" i="5" l="1"/>
  <c r="J210" i="5"/>
  <c r="E150" i="5"/>
  <c r="L210" i="5" l="1"/>
  <c r="M210" i="5" s="1"/>
  <c r="N210" i="5" s="1"/>
  <c r="P150" i="5"/>
  <c r="S150" i="5" s="1"/>
  <c r="F150" i="5"/>
  <c r="J211" i="5" l="1"/>
  <c r="K211" i="5"/>
  <c r="G150" i="5"/>
  <c r="C151" i="5" l="1"/>
  <c r="D151" i="5"/>
  <c r="H150" i="5"/>
  <c r="L211" i="5"/>
  <c r="M211" i="5" s="1"/>
  <c r="N211" i="5" s="1"/>
  <c r="J212" i="5" l="1"/>
  <c r="K212" i="5"/>
  <c r="E151" i="5"/>
  <c r="F151" i="5" s="1"/>
  <c r="G151" i="5" s="1"/>
  <c r="C152" i="5" l="1"/>
  <c r="D152" i="5"/>
  <c r="H151" i="5"/>
  <c r="P151" i="5"/>
  <c r="S151" i="5" s="1"/>
  <c r="L212" i="5"/>
  <c r="M212" i="5" s="1"/>
  <c r="N212" i="5" s="1"/>
  <c r="K213" i="5" l="1"/>
  <c r="J213" i="5"/>
  <c r="E152" i="5"/>
  <c r="P152" i="5" l="1"/>
  <c r="S152" i="5" s="1"/>
  <c r="L213" i="5"/>
  <c r="M213" i="5" s="1"/>
  <c r="N213" i="5" s="1"/>
  <c r="F152" i="5"/>
  <c r="G152" i="5" s="1"/>
  <c r="K214" i="5" l="1"/>
  <c r="J214" i="5"/>
  <c r="C153" i="5"/>
  <c r="D153" i="5"/>
  <c r="H152" i="5"/>
  <c r="L214" i="5" l="1"/>
  <c r="M214" i="5" s="1"/>
  <c r="N214" i="5" s="1"/>
  <c r="E153" i="5"/>
  <c r="P153" i="5" s="1"/>
  <c r="S153" i="5" s="1"/>
  <c r="F153" i="5" l="1"/>
  <c r="G153" i="5" s="1"/>
  <c r="D154" i="5" s="1"/>
  <c r="J215" i="5"/>
  <c r="K215" i="5"/>
  <c r="H153" i="5" l="1"/>
  <c r="C154" i="5"/>
  <c r="E154" i="5" s="1"/>
  <c r="P154" i="5" s="1"/>
  <c r="S154" i="5" s="1"/>
  <c r="L215" i="5"/>
  <c r="M215" i="5" s="1"/>
  <c r="N215" i="5" s="1"/>
  <c r="F154" i="5" l="1"/>
  <c r="G154" i="5" s="1"/>
  <c r="C155" i="5" s="1"/>
  <c r="J216" i="5"/>
  <c r="K216" i="5"/>
  <c r="H154" i="5" l="1"/>
  <c r="D155" i="5"/>
  <c r="E155" i="5"/>
  <c r="P155" i="5" s="1"/>
  <c r="S155" i="5" s="1"/>
  <c r="L216" i="5"/>
  <c r="M216" i="5" s="1"/>
  <c r="N216" i="5" s="1"/>
  <c r="K217" i="5" l="1"/>
  <c r="J217" i="5"/>
  <c r="F155" i="5"/>
  <c r="G155" i="5" s="1"/>
  <c r="L217" i="5" l="1"/>
  <c r="M217" i="5" s="1"/>
  <c r="N217" i="5" s="1"/>
  <c r="C156" i="5"/>
  <c r="D156" i="5"/>
  <c r="H155" i="5"/>
  <c r="K218" i="5" l="1"/>
  <c r="J218" i="5"/>
  <c r="E156" i="5"/>
  <c r="P156" i="5" s="1"/>
  <c r="S156" i="5" s="1"/>
  <c r="F156" i="5" l="1"/>
  <c r="G156" i="5" s="1"/>
  <c r="C157" i="5" s="1"/>
  <c r="L218" i="5"/>
  <c r="M218" i="5" s="1"/>
  <c r="N218" i="5" s="1"/>
  <c r="D157" i="5" l="1"/>
  <c r="H156" i="5"/>
  <c r="J219" i="5"/>
  <c r="K219" i="5"/>
  <c r="E157" i="5"/>
  <c r="P157" i="5" s="1"/>
  <c r="S157" i="5" s="1"/>
  <c r="F157" i="5" l="1"/>
  <c r="G157" i="5" s="1"/>
  <c r="C158" i="5" s="1"/>
  <c r="L219" i="5"/>
  <c r="J21" i="6" s="1"/>
  <c r="D158" i="5" l="1"/>
  <c r="H157" i="5"/>
  <c r="M219" i="5"/>
  <c r="N219" i="5" s="1"/>
  <c r="E158" i="5"/>
  <c r="P158" i="5" s="1"/>
  <c r="S158" i="5" s="1"/>
  <c r="F158" i="5" l="1"/>
  <c r="G158" i="5" s="1"/>
  <c r="J220" i="5"/>
  <c r="K220" i="5"/>
  <c r="C159" i="5" l="1"/>
  <c r="D159" i="5"/>
  <c r="H158" i="5"/>
  <c r="L220" i="5"/>
  <c r="M220" i="5" s="1"/>
  <c r="N220" i="5" s="1"/>
  <c r="K221" i="5" l="1"/>
  <c r="J221" i="5"/>
  <c r="E159" i="5"/>
  <c r="F159" i="5" s="1"/>
  <c r="E16" i="6" s="1"/>
  <c r="P159" i="5" l="1"/>
  <c r="S159" i="5" s="1"/>
  <c r="D16" i="6"/>
  <c r="I16" i="6" s="1"/>
  <c r="G159" i="5"/>
  <c r="K16" i="6"/>
  <c r="F16" i="6"/>
  <c r="L221" i="5"/>
  <c r="M221" i="5" s="1"/>
  <c r="N221" i="5" s="1"/>
  <c r="K222" i="5" l="1"/>
  <c r="J222" i="5"/>
  <c r="C160" i="5"/>
  <c r="D160" i="5"/>
  <c r="H159" i="5"/>
  <c r="G16" i="6"/>
  <c r="B17" i="6"/>
  <c r="E160" i="5" l="1"/>
  <c r="L222" i="5"/>
  <c r="M222" i="5" s="1"/>
  <c r="N222" i="5" s="1"/>
  <c r="C17" i="6"/>
  <c r="J223" i="5" l="1"/>
  <c r="K223" i="5"/>
  <c r="P160" i="5"/>
  <c r="S160" i="5" s="1"/>
  <c r="F160" i="5"/>
  <c r="G160" i="5" l="1"/>
  <c r="L223" i="5"/>
  <c r="M223" i="5" s="1"/>
  <c r="N223" i="5" s="1"/>
  <c r="J224" i="5" l="1"/>
  <c r="K224" i="5"/>
  <c r="C161" i="5"/>
  <c r="D161" i="5"/>
  <c r="H160" i="5"/>
  <c r="E161" i="5" l="1"/>
  <c r="L224" i="5"/>
  <c r="M224" i="5" s="1"/>
  <c r="N224" i="5" s="1"/>
  <c r="K225" i="5" l="1"/>
  <c r="J225" i="5"/>
  <c r="P161" i="5"/>
  <c r="S161" i="5" s="1"/>
  <c r="F161" i="5"/>
  <c r="L225" i="5" l="1"/>
  <c r="M225" i="5" s="1"/>
  <c r="N225" i="5" s="1"/>
  <c r="G161" i="5"/>
  <c r="K226" i="5" l="1"/>
  <c r="J226" i="5"/>
  <c r="D162" i="5"/>
  <c r="C162" i="5"/>
  <c r="H161" i="5"/>
  <c r="E162" i="5" l="1"/>
  <c r="F162" i="5" s="1"/>
  <c r="G162" i="5" s="1"/>
  <c r="L226" i="5"/>
  <c r="M226" i="5" s="1"/>
  <c r="N226" i="5" s="1"/>
  <c r="J227" i="5" l="1"/>
  <c r="K227" i="5"/>
  <c r="C163" i="5"/>
  <c r="D163" i="5"/>
  <c r="H162" i="5"/>
  <c r="P162" i="5"/>
  <c r="S162" i="5" s="1"/>
  <c r="E163" i="5" l="1"/>
  <c r="F163" i="5" s="1"/>
  <c r="L227" i="5"/>
  <c r="M227" i="5" s="1"/>
  <c r="N227" i="5" s="1"/>
  <c r="J228" i="5" l="1"/>
  <c r="K228" i="5"/>
  <c r="G163" i="5"/>
  <c r="P163" i="5"/>
  <c r="S163" i="5" s="1"/>
  <c r="C164" i="5" l="1"/>
  <c r="D164" i="5"/>
  <c r="H163" i="5"/>
  <c r="L228" i="5"/>
  <c r="M228" i="5" s="1"/>
  <c r="N228" i="5" s="1"/>
  <c r="K229" i="5" l="1"/>
  <c r="J229" i="5"/>
  <c r="E164" i="5"/>
  <c r="F164" i="5" s="1"/>
  <c r="G164" i="5" s="1"/>
  <c r="D165" i="5" l="1"/>
  <c r="C165" i="5"/>
  <c r="H164" i="5"/>
  <c r="L229" i="5"/>
  <c r="M229" i="5" s="1"/>
  <c r="N229" i="5" s="1"/>
  <c r="P164" i="5"/>
  <c r="S164" i="5" s="1"/>
  <c r="K230" i="5" l="1"/>
  <c r="J230" i="5"/>
  <c r="E165" i="5"/>
  <c r="P165" i="5" s="1"/>
  <c r="S165" i="5" s="1"/>
  <c r="L230" i="5" l="1"/>
  <c r="M230" i="5" s="1"/>
  <c r="N230" i="5" s="1"/>
  <c r="F165" i="5"/>
  <c r="G165" i="5" s="1"/>
  <c r="J231" i="5" l="1"/>
  <c r="K231" i="5"/>
  <c r="D166" i="5"/>
  <c r="C166" i="5"/>
  <c r="H165" i="5"/>
  <c r="E166" i="5" l="1"/>
  <c r="P166" i="5" s="1"/>
  <c r="S166" i="5" s="1"/>
  <c r="L231" i="5"/>
  <c r="J22" i="6" s="1"/>
  <c r="F166" i="5" l="1"/>
  <c r="G166" i="5" s="1"/>
  <c r="C167" i="5" s="1"/>
  <c r="M231" i="5"/>
  <c r="N231" i="5" s="1"/>
  <c r="H166" i="5" l="1"/>
  <c r="D167" i="5"/>
  <c r="E167" i="5"/>
  <c r="P167" i="5" s="1"/>
  <c r="S167" i="5" s="1"/>
  <c r="J232" i="5"/>
  <c r="L232" i="5" l="1"/>
  <c r="F167" i="5"/>
  <c r="G167" i="5" s="1"/>
  <c r="K232" i="5" l="1"/>
  <c r="M232" i="5" s="1"/>
  <c r="N232" i="5" s="1"/>
  <c r="D168" i="5"/>
  <c r="C168" i="5"/>
  <c r="H167" i="5"/>
  <c r="K233" i="5" l="1"/>
  <c r="J233" i="5"/>
  <c r="E168" i="5"/>
  <c r="P168" i="5" s="1"/>
  <c r="S168" i="5" s="1"/>
  <c r="L233" i="5"/>
  <c r="M233" i="5" s="1"/>
  <c r="N233" i="5" s="1"/>
  <c r="F168" i="5" l="1"/>
  <c r="G168" i="5" s="1"/>
  <c r="C169" i="5" s="1"/>
  <c r="K234" i="5"/>
  <c r="J234" i="5"/>
  <c r="H168" i="5" l="1"/>
  <c r="D169" i="5"/>
  <c r="E169" i="5"/>
  <c r="P169" i="5" s="1"/>
  <c r="S169" i="5" s="1"/>
  <c r="L234" i="5"/>
  <c r="M234" i="5" s="1"/>
  <c r="N234" i="5" s="1"/>
  <c r="J235" i="5" l="1"/>
  <c r="K235" i="5"/>
  <c r="F169" i="5"/>
  <c r="G169" i="5" s="1"/>
  <c r="C170" i="5" l="1"/>
  <c r="D170" i="5"/>
  <c r="H169" i="5"/>
  <c r="L235" i="5"/>
  <c r="M235" i="5" s="1"/>
  <c r="N235" i="5" s="1"/>
  <c r="J236" i="5" l="1"/>
  <c r="K236" i="5"/>
  <c r="E170" i="5"/>
  <c r="P170" i="5" s="1"/>
  <c r="S170" i="5" s="1"/>
  <c r="F170" i="5" l="1"/>
  <c r="G170" i="5" s="1"/>
  <c r="H170" i="5" s="1"/>
  <c r="L236" i="5"/>
  <c r="M236" i="5" s="1"/>
  <c r="N236" i="5" s="1"/>
  <c r="C171" i="5" l="1"/>
  <c r="E171" i="5" s="1"/>
  <c r="D171" i="5"/>
  <c r="K237" i="5"/>
  <c r="J237" i="5"/>
  <c r="F171" i="5" l="1"/>
  <c r="E17" i="6" s="1"/>
  <c r="K17" i="6" s="1"/>
  <c r="P171" i="5"/>
  <c r="S171" i="5" s="1"/>
  <c r="D17" i="6"/>
  <c r="I17" i="6" s="1"/>
  <c r="L237" i="5"/>
  <c r="M237" i="5" s="1"/>
  <c r="N237" i="5" s="1"/>
  <c r="G171" i="5" l="1"/>
  <c r="C172" i="5" s="1"/>
  <c r="F17" i="6"/>
  <c r="G17" i="6" s="1"/>
  <c r="K238" i="5"/>
  <c r="J238" i="5"/>
  <c r="D172" i="5"/>
  <c r="H171" i="5" l="1"/>
  <c r="B18" i="6"/>
  <c r="C18" i="6" s="1"/>
  <c r="E172" i="5"/>
  <c r="L238" i="5"/>
  <c r="M238" i="5" s="1"/>
  <c r="N238" i="5" s="1"/>
  <c r="J239" i="5" l="1"/>
  <c r="K239" i="5"/>
  <c r="P172" i="5"/>
  <c r="S172" i="5" s="1"/>
  <c r="F172" i="5"/>
  <c r="G172" i="5" l="1"/>
  <c r="L239" i="5"/>
  <c r="M239" i="5" s="1"/>
  <c r="N239" i="5" s="1"/>
  <c r="J240" i="5" l="1"/>
  <c r="K240" i="5"/>
  <c r="C173" i="5"/>
  <c r="D173" i="5"/>
  <c r="H172" i="5"/>
  <c r="E173" i="5" l="1"/>
  <c r="L240" i="5"/>
  <c r="M240" i="5" s="1"/>
  <c r="N240" i="5" s="1"/>
  <c r="K241" i="5" l="1"/>
  <c r="J241" i="5"/>
  <c r="P173" i="5"/>
  <c r="S173" i="5" s="1"/>
  <c r="F173" i="5"/>
  <c r="L241" i="5" l="1"/>
  <c r="M241" i="5" s="1"/>
  <c r="N241" i="5" s="1"/>
  <c r="G173" i="5"/>
  <c r="K242" i="5" l="1"/>
  <c r="J242" i="5"/>
  <c r="C174" i="5"/>
  <c r="D174" i="5"/>
  <c r="H173" i="5"/>
  <c r="E174" i="5" l="1"/>
  <c r="L242" i="5"/>
  <c r="M242" i="5" s="1"/>
  <c r="N242" i="5" s="1"/>
  <c r="J243" i="5" l="1"/>
  <c r="K243" i="5"/>
  <c r="P174" i="5"/>
  <c r="S174" i="5" s="1"/>
  <c r="F174" i="5"/>
  <c r="G174" i="5" l="1"/>
  <c r="L243" i="5"/>
  <c r="J23" i="6" s="1"/>
  <c r="C175" i="5" l="1"/>
  <c r="D175" i="5"/>
  <c r="H174" i="5"/>
  <c r="M243" i="5"/>
  <c r="N243" i="5" s="1"/>
  <c r="J244" i="5" l="1"/>
  <c r="K244" i="5"/>
  <c r="E175" i="5"/>
  <c r="F175" i="5" s="1"/>
  <c r="P175" i="5" l="1"/>
  <c r="S175" i="5" s="1"/>
  <c r="G175" i="5"/>
  <c r="L244" i="5"/>
  <c r="M244" i="5" s="1"/>
  <c r="N244" i="5" s="1"/>
  <c r="K245" i="5" l="1"/>
  <c r="J245" i="5"/>
  <c r="D176" i="5"/>
  <c r="C176" i="5"/>
  <c r="H175" i="5"/>
  <c r="E176" i="5" l="1"/>
  <c r="F176" i="5" s="1"/>
  <c r="G176" i="5" s="1"/>
  <c r="L245" i="5"/>
  <c r="M245" i="5" s="1"/>
  <c r="N245" i="5" s="1"/>
  <c r="K246" i="5" l="1"/>
  <c r="J246" i="5"/>
  <c r="C177" i="5"/>
  <c r="D177" i="5"/>
  <c r="H176" i="5"/>
  <c r="P176" i="5"/>
  <c r="S176" i="5" s="1"/>
  <c r="L246" i="5" l="1"/>
  <c r="M246" i="5" s="1"/>
  <c r="N246" i="5" s="1"/>
  <c r="E177" i="5"/>
  <c r="P177" i="5" s="1"/>
  <c r="S177" i="5" s="1"/>
  <c r="J247" i="5" l="1"/>
  <c r="K247" i="5"/>
  <c r="F177" i="5"/>
  <c r="G177" i="5" s="1"/>
  <c r="C178" i="5" l="1"/>
  <c r="D178" i="5"/>
  <c r="H177" i="5"/>
  <c r="L247" i="5"/>
  <c r="M247" i="5" s="1"/>
  <c r="N247" i="5" s="1"/>
  <c r="J248" i="5" l="1"/>
  <c r="K248" i="5"/>
  <c r="E178" i="5"/>
  <c r="P178" i="5" s="1"/>
  <c r="S178" i="5" s="1"/>
  <c r="F178" i="5" l="1"/>
  <c r="G178" i="5" s="1"/>
  <c r="L248" i="5"/>
  <c r="M248" i="5" s="1"/>
  <c r="N248" i="5" s="1"/>
  <c r="K249" i="5" l="1"/>
  <c r="J249" i="5"/>
  <c r="C179" i="5"/>
  <c r="D179" i="5"/>
  <c r="H178" i="5"/>
  <c r="E179" i="5" l="1"/>
  <c r="P179" i="5" s="1"/>
  <c r="S179" i="5" s="1"/>
  <c r="L249" i="5"/>
  <c r="M249" i="5" s="1"/>
  <c r="N249" i="5" s="1"/>
  <c r="F179" i="5" l="1"/>
  <c r="G179" i="5" s="1"/>
  <c r="D180" i="5" s="1"/>
  <c r="K250" i="5"/>
  <c r="J250" i="5"/>
  <c r="H179" i="5" l="1"/>
  <c r="C180" i="5"/>
  <c r="E180" i="5" s="1"/>
  <c r="P180" i="5" s="1"/>
  <c r="S180" i="5" s="1"/>
  <c r="L250" i="5"/>
  <c r="M250" i="5" s="1"/>
  <c r="N250" i="5" s="1"/>
  <c r="F180" i="5" l="1"/>
  <c r="G180" i="5" s="1"/>
  <c r="J251" i="5"/>
  <c r="K251" i="5"/>
  <c r="C181" i="5" l="1"/>
  <c r="E181" i="5" s="1"/>
  <c r="P181" i="5" s="1"/>
  <c r="S181" i="5" s="1"/>
  <c r="D181" i="5"/>
  <c r="H180" i="5"/>
  <c r="L251" i="5"/>
  <c r="M251" i="5" s="1"/>
  <c r="N251" i="5" s="1"/>
  <c r="J252" i="5" l="1"/>
  <c r="K252" i="5"/>
  <c r="F181" i="5"/>
  <c r="G181" i="5" s="1"/>
  <c r="C182" i="5" l="1"/>
  <c r="D182" i="5"/>
  <c r="H181" i="5"/>
  <c r="L252" i="5"/>
  <c r="M252" i="5" s="1"/>
  <c r="N252" i="5" s="1"/>
  <c r="K253" i="5" l="1"/>
  <c r="J253" i="5"/>
  <c r="E182" i="5"/>
  <c r="P182" i="5" s="1"/>
  <c r="S182" i="5" s="1"/>
  <c r="F182" i="5" l="1"/>
  <c r="G182" i="5" s="1"/>
  <c r="C183" i="5" s="1"/>
  <c r="L253" i="5"/>
  <c r="M253" i="5" s="1"/>
  <c r="N253" i="5" s="1"/>
  <c r="H182" i="5" l="1"/>
  <c r="D183" i="5"/>
  <c r="K254" i="5"/>
  <c r="J254" i="5"/>
  <c r="E183" i="5"/>
  <c r="P183" i="5" l="1"/>
  <c r="S183" i="5" s="1"/>
  <c r="D18" i="6"/>
  <c r="I18" i="6" s="1"/>
  <c r="F183" i="5"/>
  <c r="L254" i="5"/>
  <c r="M254" i="5" s="1"/>
  <c r="N254" i="5" s="1"/>
  <c r="J255" i="5" l="1"/>
  <c r="K255" i="5"/>
  <c r="E18" i="6"/>
  <c r="G183" i="5"/>
  <c r="D184" i="5" l="1"/>
  <c r="C184" i="5"/>
  <c r="H183" i="5"/>
  <c r="K18" i="6"/>
  <c r="F18" i="6"/>
  <c r="L255" i="5"/>
  <c r="J24" i="6" s="1"/>
  <c r="M255" i="5" l="1"/>
  <c r="N255" i="5" s="1"/>
  <c r="G18" i="6"/>
  <c r="B19" i="6"/>
  <c r="E184" i="5"/>
  <c r="P184" i="5" l="1"/>
  <c r="S184" i="5" s="1"/>
  <c r="C19" i="6"/>
  <c r="F184" i="5"/>
  <c r="J256" i="5"/>
  <c r="K256" i="5"/>
  <c r="L256" i="5" l="1"/>
  <c r="M256" i="5" s="1"/>
  <c r="N256" i="5" s="1"/>
  <c r="G184" i="5"/>
  <c r="K257" i="5" l="1"/>
  <c r="J257" i="5"/>
  <c r="C185" i="5"/>
  <c r="D185" i="5"/>
  <c r="H184" i="5"/>
  <c r="E185" i="5" l="1"/>
  <c r="L257" i="5"/>
  <c r="M257" i="5" s="1"/>
  <c r="N257" i="5" s="1"/>
  <c r="K258" i="5" l="1"/>
  <c r="J258" i="5"/>
  <c r="P185" i="5"/>
  <c r="S185" i="5" s="1"/>
  <c r="F185" i="5"/>
  <c r="L258" i="5" l="1"/>
  <c r="M258" i="5" s="1"/>
  <c r="N258" i="5" s="1"/>
  <c r="G185" i="5"/>
  <c r="C186" i="5" l="1"/>
  <c r="D186" i="5"/>
  <c r="H185" i="5"/>
  <c r="J259" i="5"/>
  <c r="K259" i="5"/>
  <c r="L259" i="5" l="1"/>
  <c r="M259" i="5" s="1"/>
  <c r="N259" i="5" s="1"/>
  <c r="E186" i="5"/>
  <c r="F186" i="5" s="1"/>
  <c r="G186" i="5" l="1"/>
  <c r="J260" i="5"/>
  <c r="K260" i="5"/>
  <c r="P186" i="5"/>
  <c r="S186" i="5" s="1"/>
  <c r="L260" i="5" l="1"/>
  <c r="M260" i="5" s="1"/>
  <c r="N260" i="5" s="1"/>
  <c r="C187" i="5"/>
  <c r="D187" i="5"/>
  <c r="H186" i="5"/>
  <c r="K261" i="5" l="1"/>
  <c r="J261" i="5"/>
  <c r="E187" i="5"/>
  <c r="L261" i="5" l="1"/>
  <c r="M261" i="5" s="1"/>
  <c r="N261" i="5" s="1"/>
  <c r="P187" i="5"/>
  <c r="S187" i="5" s="1"/>
  <c r="F187" i="5"/>
  <c r="K262" i="5" l="1"/>
  <c r="J262" i="5"/>
  <c r="G187" i="5"/>
  <c r="D188" i="5" l="1"/>
  <c r="C188" i="5"/>
  <c r="H187" i="5"/>
  <c r="L262" i="5"/>
  <c r="M262" i="5" s="1"/>
  <c r="N262" i="5" s="1"/>
  <c r="J263" i="5" l="1"/>
  <c r="K263" i="5"/>
  <c r="E188" i="5"/>
  <c r="P188" i="5" l="1"/>
  <c r="S188" i="5" s="1"/>
  <c r="F188" i="5"/>
  <c r="L263" i="5"/>
  <c r="M263" i="5" s="1"/>
  <c r="N263" i="5" s="1"/>
  <c r="J264" i="5" l="1"/>
  <c r="K264" i="5"/>
  <c r="G188" i="5"/>
  <c r="C189" i="5" l="1"/>
  <c r="D189" i="5"/>
  <c r="H188" i="5"/>
  <c r="L264" i="5"/>
  <c r="M264" i="5" s="1"/>
  <c r="N264" i="5" s="1"/>
  <c r="K265" i="5" l="1"/>
  <c r="J265" i="5"/>
  <c r="E189" i="5"/>
  <c r="P189" i="5" s="1"/>
  <c r="S189" i="5" s="1"/>
  <c r="F189" i="5" l="1"/>
  <c r="G189" i="5" s="1"/>
  <c r="C190" i="5" s="1"/>
  <c r="L265" i="5"/>
  <c r="M265" i="5" s="1"/>
  <c r="N265" i="5" s="1"/>
  <c r="H189" i="5" l="1"/>
  <c r="D190" i="5"/>
  <c r="K266" i="5"/>
  <c r="J266" i="5"/>
  <c r="E190" i="5"/>
  <c r="P190" i="5" s="1"/>
  <c r="S190" i="5" s="1"/>
  <c r="F190" i="5" l="1"/>
  <c r="G190" i="5" s="1"/>
  <c r="C191" i="5" s="1"/>
  <c r="L266" i="5"/>
  <c r="M266" i="5" s="1"/>
  <c r="N266" i="5" s="1"/>
  <c r="H190" i="5" l="1"/>
  <c r="D191" i="5"/>
  <c r="J267" i="5"/>
  <c r="K267" i="5"/>
  <c r="E191" i="5"/>
  <c r="P191" i="5" s="1"/>
  <c r="S191" i="5" s="1"/>
  <c r="F191" i="5" l="1"/>
  <c r="G191" i="5" s="1"/>
  <c r="L267" i="5"/>
  <c r="J25" i="6" s="1"/>
  <c r="M267" i="5" l="1"/>
  <c r="N267" i="5" s="1"/>
  <c r="D192" i="5"/>
  <c r="C192" i="5"/>
  <c r="H191" i="5"/>
  <c r="E192" i="5" l="1"/>
  <c r="P192" i="5" s="1"/>
  <c r="S192" i="5" s="1"/>
  <c r="J268" i="5"/>
  <c r="K268" i="5"/>
  <c r="L268" i="5" l="1"/>
  <c r="M268" i="5" s="1"/>
  <c r="N268" i="5" s="1"/>
  <c r="F192" i="5"/>
  <c r="G192" i="5" s="1"/>
  <c r="K269" i="5" l="1"/>
  <c r="J269" i="5"/>
  <c r="C193" i="5"/>
  <c r="D193" i="5"/>
  <c r="H192" i="5"/>
  <c r="E193" i="5" l="1"/>
  <c r="P193" i="5" s="1"/>
  <c r="S193" i="5" s="1"/>
  <c r="L269" i="5"/>
  <c r="M269" i="5" s="1"/>
  <c r="N269" i="5" s="1"/>
  <c r="K270" i="5" l="1"/>
  <c r="J270" i="5"/>
  <c r="F193" i="5"/>
  <c r="G193" i="5" s="1"/>
  <c r="C194" i="5" l="1"/>
  <c r="D194" i="5"/>
  <c r="H193" i="5"/>
  <c r="L270" i="5"/>
  <c r="M270" i="5" s="1"/>
  <c r="N270" i="5" s="1"/>
  <c r="J271" i="5" l="1"/>
  <c r="K271" i="5"/>
  <c r="E194" i="5"/>
  <c r="P194" i="5" s="1"/>
  <c r="S194" i="5" s="1"/>
  <c r="F194" i="5" l="1"/>
  <c r="G194" i="5" s="1"/>
  <c r="C195" i="5" s="1"/>
  <c r="L271" i="5"/>
  <c r="M271" i="5" s="1"/>
  <c r="N271" i="5" s="1"/>
  <c r="H194" i="5" l="1"/>
  <c r="D195" i="5"/>
  <c r="J272" i="5"/>
  <c r="K272" i="5"/>
  <c r="E195" i="5"/>
  <c r="P195" i="5" l="1"/>
  <c r="S195" i="5" s="1"/>
  <c r="D19" i="6"/>
  <c r="I19" i="6" s="1"/>
  <c r="F195" i="5"/>
  <c r="L272" i="5"/>
  <c r="M272" i="5" s="1"/>
  <c r="N272" i="5" s="1"/>
  <c r="K273" i="5" l="1"/>
  <c r="J273" i="5"/>
  <c r="E19" i="6"/>
  <c r="G195" i="5"/>
  <c r="D196" i="5" l="1"/>
  <c r="C196" i="5"/>
  <c r="H195" i="5"/>
  <c r="K19" i="6"/>
  <c r="F19" i="6"/>
  <c r="L273" i="5"/>
  <c r="M273" i="5" s="1"/>
  <c r="N273" i="5" s="1"/>
  <c r="K274" i="5" l="1"/>
  <c r="J274" i="5"/>
  <c r="E196" i="5"/>
  <c r="F196" i="5" s="1"/>
  <c r="G196" i="5" s="1"/>
  <c r="G19" i="6"/>
  <c r="B20" i="6"/>
  <c r="C197" i="5" l="1"/>
  <c r="D197" i="5"/>
  <c r="H196" i="5"/>
  <c r="P196" i="5"/>
  <c r="S196" i="5" s="1"/>
  <c r="L274" i="5"/>
  <c r="M274" i="5" s="1"/>
  <c r="N274" i="5" s="1"/>
  <c r="C20" i="6"/>
  <c r="J275" i="5" l="1"/>
  <c r="K275" i="5"/>
  <c r="E197" i="5"/>
  <c r="F197" i="5" s="1"/>
  <c r="G197" i="5" l="1"/>
  <c r="P197" i="5"/>
  <c r="S197" i="5" s="1"/>
  <c r="L275" i="5"/>
  <c r="M275" i="5" s="1"/>
  <c r="N275" i="5" s="1"/>
  <c r="J276" i="5" l="1"/>
  <c r="K276" i="5"/>
  <c r="C198" i="5"/>
  <c r="D198" i="5"/>
  <c r="H197" i="5"/>
  <c r="E198" i="5" l="1"/>
  <c r="L276" i="5"/>
  <c r="M276" i="5" s="1"/>
  <c r="N276" i="5" s="1"/>
  <c r="K277" i="5" l="1"/>
  <c r="J277" i="5"/>
  <c r="P198" i="5"/>
  <c r="S198" i="5" s="1"/>
  <c r="F198" i="5"/>
  <c r="L277" i="5" l="1"/>
  <c r="M277" i="5" s="1"/>
  <c r="N277" i="5" s="1"/>
  <c r="G198" i="5"/>
  <c r="K278" i="5" l="1"/>
  <c r="J278" i="5"/>
  <c r="C199" i="5"/>
  <c r="D199" i="5"/>
  <c r="H198" i="5"/>
  <c r="E199" i="5" l="1"/>
  <c r="F199" i="5" s="1"/>
  <c r="G199" i="5" s="1"/>
  <c r="L278" i="5"/>
  <c r="M278" i="5" s="1"/>
  <c r="N278" i="5" s="1"/>
  <c r="D200" i="5" l="1"/>
  <c r="C200" i="5"/>
  <c r="H199" i="5"/>
  <c r="P199" i="5"/>
  <c r="S199" i="5" s="1"/>
  <c r="J279" i="5"/>
  <c r="K279" i="5"/>
  <c r="L279" i="5" l="1"/>
  <c r="J26" i="6" s="1"/>
  <c r="E200" i="5"/>
  <c r="P200" i="5" l="1"/>
  <c r="S200" i="5" s="1"/>
  <c r="F200" i="5"/>
  <c r="G200" i="5" s="1"/>
  <c r="M279" i="5"/>
  <c r="N279" i="5" s="1"/>
  <c r="J280" i="5" l="1"/>
  <c r="K280" i="5"/>
  <c r="C201" i="5"/>
  <c r="D201" i="5"/>
  <c r="H200" i="5"/>
  <c r="E201" i="5" l="1"/>
  <c r="P201" i="5" s="1"/>
  <c r="S201" i="5" s="1"/>
  <c r="L280" i="5"/>
  <c r="M280" i="5" s="1"/>
  <c r="N280" i="5" s="1"/>
  <c r="K281" i="5" l="1"/>
  <c r="J281" i="5"/>
  <c r="F201" i="5"/>
  <c r="G201" i="5" s="1"/>
  <c r="C202" i="5" l="1"/>
  <c r="D202" i="5"/>
  <c r="H201" i="5"/>
  <c r="L281" i="5"/>
  <c r="M281" i="5" s="1"/>
  <c r="N281" i="5" s="1"/>
  <c r="K282" i="5" l="1"/>
  <c r="J282" i="5"/>
  <c r="E202" i="5"/>
  <c r="P202" i="5" s="1"/>
  <c r="S202" i="5" s="1"/>
  <c r="F202" i="5" l="1"/>
  <c r="G202" i="5" s="1"/>
  <c r="D203" i="5" s="1"/>
  <c r="L282" i="5"/>
  <c r="M282" i="5" s="1"/>
  <c r="N282" i="5" s="1"/>
  <c r="C203" i="5" l="1"/>
  <c r="E203" i="5" s="1"/>
  <c r="P203" i="5" s="1"/>
  <c r="S203" i="5" s="1"/>
  <c r="H202" i="5"/>
  <c r="J283" i="5"/>
  <c r="K283" i="5"/>
  <c r="F203" i="5" l="1"/>
  <c r="G203" i="5" s="1"/>
  <c r="L283" i="5"/>
  <c r="M283" i="5" s="1"/>
  <c r="N283" i="5" s="1"/>
  <c r="J284" i="5" l="1"/>
  <c r="K284" i="5"/>
  <c r="D204" i="5"/>
  <c r="C204" i="5"/>
  <c r="H203" i="5"/>
  <c r="E204" i="5" l="1"/>
  <c r="P204" i="5" s="1"/>
  <c r="S204" i="5" s="1"/>
  <c r="L284" i="5"/>
  <c r="M284" i="5" s="1"/>
  <c r="N284" i="5" s="1"/>
  <c r="F204" i="5" l="1"/>
  <c r="G204" i="5" s="1"/>
  <c r="H204" i="5" s="1"/>
  <c r="K285" i="5"/>
  <c r="J285" i="5"/>
  <c r="C205" i="5" l="1"/>
  <c r="E205" i="5" s="1"/>
  <c r="P205" i="5" s="1"/>
  <c r="S205" i="5" s="1"/>
  <c r="D205" i="5"/>
  <c r="L285" i="5"/>
  <c r="M285" i="5" s="1"/>
  <c r="N285" i="5" s="1"/>
  <c r="K286" i="5" l="1"/>
  <c r="J286" i="5"/>
  <c r="F205" i="5"/>
  <c r="G205" i="5" s="1"/>
  <c r="C206" i="5" l="1"/>
  <c r="D206" i="5"/>
  <c r="H205" i="5"/>
  <c r="L286" i="5"/>
  <c r="M286" i="5" s="1"/>
  <c r="N286" i="5" s="1"/>
  <c r="J287" i="5" l="1"/>
  <c r="K287" i="5"/>
  <c r="E206" i="5"/>
  <c r="P206" i="5" s="1"/>
  <c r="S206" i="5" s="1"/>
  <c r="F206" i="5" l="1"/>
  <c r="G206" i="5" s="1"/>
  <c r="D207" i="5" s="1"/>
  <c r="L287" i="5"/>
  <c r="M287" i="5" s="1"/>
  <c r="N287" i="5" s="1"/>
  <c r="H206" i="5" l="1"/>
  <c r="C207" i="5"/>
  <c r="E207" i="5" s="1"/>
  <c r="J288" i="5"/>
  <c r="K288" i="5"/>
  <c r="P207" i="5" l="1"/>
  <c r="S207" i="5" s="1"/>
  <c r="D20" i="6"/>
  <c r="I20" i="6" s="1"/>
  <c r="F207" i="5"/>
  <c r="L288" i="5"/>
  <c r="M288" i="5" s="1"/>
  <c r="N288" i="5" s="1"/>
  <c r="K289" i="5" l="1"/>
  <c r="J289" i="5"/>
  <c r="E20" i="6"/>
  <c r="G207" i="5"/>
  <c r="D208" i="5" l="1"/>
  <c r="C208" i="5"/>
  <c r="H207" i="5"/>
  <c r="L289" i="5"/>
  <c r="M289" i="5" s="1"/>
  <c r="N289" i="5" s="1"/>
  <c r="K20" i="6"/>
  <c r="F20" i="6"/>
  <c r="K290" i="5" l="1"/>
  <c r="J290" i="5"/>
  <c r="E208" i="5"/>
  <c r="G20" i="6"/>
  <c r="B21" i="6"/>
  <c r="P208" i="5" l="1"/>
  <c r="S208" i="5" s="1"/>
  <c r="F208" i="5"/>
  <c r="L290" i="5"/>
  <c r="M290" i="5" s="1"/>
  <c r="N290" i="5" s="1"/>
  <c r="C21" i="6"/>
  <c r="J291" i="5" l="1"/>
  <c r="K291" i="5"/>
  <c r="G208" i="5"/>
  <c r="C209" i="5" l="1"/>
  <c r="D209" i="5"/>
  <c r="H208" i="5"/>
  <c r="L291" i="5"/>
  <c r="J27" i="6" s="1"/>
  <c r="M291" i="5" l="1"/>
  <c r="N291" i="5" s="1"/>
  <c r="E209" i="5"/>
  <c r="F209" i="5" s="1"/>
  <c r="P209" i="5" l="1"/>
  <c r="S209" i="5" s="1"/>
  <c r="G209" i="5"/>
  <c r="J292" i="5"/>
  <c r="K292" i="5"/>
  <c r="C210" i="5" l="1"/>
  <c r="D210" i="5"/>
  <c r="H209" i="5"/>
  <c r="L292" i="5"/>
  <c r="M292" i="5" s="1"/>
  <c r="N292" i="5" s="1"/>
  <c r="K293" i="5" l="1"/>
  <c r="J293" i="5"/>
  <c r="E210" i="5"/>
  <c r="P210" i="5" l="1"/>
  <c r="S210" i="5" s="1"/>
  <c r="F210" i="5"/>
  <c r="L293" i="5"/>
  <c r="M293" i="5" s="1"/>
  <c r="N293" i="5" s="1"/>
  <c r="K294" i="5" l="1"/>
  <c r="J294" i="5"/>
  <c r="G210" i="5"/>
  <c r="C211" i="5" l="1"/>
  <c r="D211" i="5"/>
  <c r="H210" i="5"/>
  <c r="L294" i="5"/>
  <c r="M294" i="5" s="1"/>
  <c r="N294" i="5" s="1"/>
  <c r="J295" i="5" l="1"/>
  <c r="K295" i="5"/>
  <c r="E211" i="5"/>
  <c r="P211" i="5" l="1"/>
  <c r="S211" i="5" s="1"/>
  <c r="F211" i="5"/>
  <c r="L295" i="5"/>
  <c r="M295" i="5" s="1"/>
  <c r="N295" i="5" s="1"/>
  <c r="J296" i="5" l="1"/>
  <c r="K296" i="5"/>
  <c r="G211" i="5"/>
  <c r="D212" i="5" l="1"/>
  <c r="C212" i="5"/>
  <c r="H211" i="5"/>
  <c r="L296" i="5"/>
  <c r="M296" i="5" s="1"/>
  <c r="N296" i="5" s="1"/>
  <c r="K297" i="5" l="1"/>
  <c r="J297" i="5"/>
  <c r="E212" i="5"/>
  <c r="P212" i="5" l="1"/>
  <c r="S212" i="5" s="1"/>
  <c r="L297" i="5"/>
  <c r="M297" i="5" s="1"/>
  <c r="N297" i="5" s="1"/>
  <c r="F212" i="5"/>
  <c r="G212" i="5" s="1"/>
  <c r="K298" i="5" l="1"/>
  <c r="J298" i="5"/>
  <c r="C213" i="5"/>
  <c r="D213" i="5"/>
  <c r="H212" i="5"/>
  <c r="E213" i="5" l="1"/>
  <c r="P213" i="5" s="1"/>
  <c r="S213" i="5" s="1"/>
  <c r="L298" i="5"/>
  <c r="M298" i="5" s="1"/>
  <c r="N298" i="5" s="1"/>
  <c r="J299" i="5" l="1"/>
  <c r="K299" i="5"/>
  <c r="F213" i="5"/>
  <c r="G213" i="5" s="1"/>
  <c r="L299" i="5" l="1"/>
  <c r="M299" i="5" s="1"/>
  <c r="N299" i="5" s="1"/>
  <c r="C214" i="5"/>
  <c r="D214" i="5"/>
  <c r="H213" i="5"/>
  <c r="J300" i="5" l="1"/>
  <c r="K300" i="5"/>
  <c r="E214" i="5"/>
  <c r="P214" i="5" s="1"/>
  <c r="S214" i="5" s="1"/>
  <c r="F214" i="5" l="1"/>
  <c r="G214" i="5" s="1"/>
  <c r="L300" i="5"/>
  <c r="M300" i="5" s="1"/>
  <c r="N300" i="5" s="1"/>
  <c r="K301" i="5" l="1"/>
  <c r="J301" i="5"/>
  <c r="C215" i="5"/>
  <c r="D215" i="5"/>
  <c r="H214" i="5"/>
  <c r="E215" i="5" l="1"/>
  <c r="P215" i="5" s="1"/>
  <c r="S215" i="5" s="1"/>
  <c r="L301" i="5"/>
  <c r="M301" i="5" s="1"/>
  <c r="N301" i="5" s="1"/>
  <c r="F215" i="5" l="1"/>
  <c r="G215" i="5" s="1"/>
  <c r="D216" i="5" s="1"/>
  <c r="K302" i="5"/>
  <c r="J302" i="5"/>
  <c r="C216" i="5" l="1"/>
  <c r="E216" i="5" s="1"/>
  <c r="P216" i="5" s="1"/>
  <c r="S216" i="5" s="1"/>
  <c r="H215" i="5"/>
  <c r="L302" i="5"/>
  <c r="M302" i="5" s="1"/>
  <c r="N302" i="5" s="1"/>
  <c r="J303" i="5" l="1"/>
  <c r="K303" i="5"/>
  <c r="F216" i="5"/>
  <c r="G216" i="5" s="1"/>
  <c r="C217" i="5" l="1"/>
  <c r="D217" i="5"/>
  <c r="H216" i="5"/>
  <c r="L303" i="5"/>
  <c r="J28" i="6" s="1"/>
  <c r="E217" i="5" l="1"/>
  <c r="P217" i="5" s="1"/>
  <c r="S217" i="5" s="1"/>
  <c r="M303" i="5"/>
  <c r="N303" i="5" s="1"/>
  <c r="J304" i="5" l="1"/>
  <c r="K304" i="5"/>
  <c r="F217" i="5"/>
  <c r="G217" i="5" s="1"/>
  <c r="C218" i="5" l="1"/>
  <c r="D218" i="5"/>
  <c r="H217" i="5"/>
  <c r="L304" i="5"/>
  <c r="M304" i="5" s="1"/>
  <c r="N304" i="5" s="1"/>
  <c r="K305" i="5" l="1"/>
  <c r="J305" i="5"/>
  <c r="E218" i="5"/>
  <c r="P218" i="5" s="1"/>
  <c r="S218" i="5" s="1"/>
  <c r="F218" i="5" l="1"/>
  <c r="G218" i="5" s="1"/>
  <c r="L305" i="5"/>
  <c r="M305" i="5" s="1"/>
  <c r="N305" i="5" s="1"/>
  <c r="K306" i="5" l="1"/>
  <c r="J306" i="5"/>
  <c r="C219" i="5"/>
  <c r="D219" i="5"/>
  <c r="H218" i="5"/>
  <c r="L306" i="5" l="1"/>
  <c r="M306" i="5" s="1"/>
  <c r="N306" i="5" s="1"/>
  <c r="E219" i="5"/>
  <c r="F219" i="5" s="1"/>
  <c r="E21" i="6" l="1"/>
  <c r="F21" i="6" s="1"/>
  <c r="G219" i="5"/>
  <c r="D220" i="5" s="1"/>
  <c r="P219" i="5"/>
  <c r="S219" i="5" s="1"/>
  <c r="D21" i="6"/>
  <c r="I21" i="6" s="1"/>
  <c r="J307" i="5"/>
  <c r="K307" i="5"/>
  <c r="H219" i="5" l="1"/>
  <c r="C220" i="5"/>
  <c r="E220" i="5" s="1"/>
  <c r="F220" i="5" s="1"/>
  <c r="G220" i="5" s="1"/>
  <c r="K21" i="6"/>
  <c r="G21" i="6"/>
  <c r="B22" i="6"/>
  <c r="L307" i="5"/>
  <c r="M307" i="5" s="1"/>
  <c r="N307" i="5" s="1"/>
  <c r="J308" i="5" l="1"/>
  <c r="K308" i="5"/>
  <c r="C22" i="6"/>
  <c r="C221" i="5"/>
  <c r="D221" i="5"/>
  <c r="H220" i="5"/>
  <c r="P220" i="5"/>
  <c r="S220" i="5" s="1"/>
  <c r="E221" i="5" l="1"/>
  <c r="L308" i="5"/>
  <c r="M308" i="5" s="1"/>
  <c r="N308" i="5" s="1"/>
  <c r="K309" i="5" l="1"/>
  <c r="J309" i="5"/>
  <c r="P221" i="5"/>
  <c r="S221" i="5" s="1"/>
  <c r="F221" i="5"/>
  <c r="L309" i="5" l="1"/>
  <c r="M309" i="5" s="1"/>
  <c r="N309" i="5" s="1"/>
  <c r="G221" i="5"/>
  <c r="K310" i="5" l="1"/>
  <c r="J310" i="5"/>
  <c r="C222" i="5"/>
  <c r="D222" i="5"/>
  <c r="H221" i="5"/>
  <c r="E222" i="5" l="1"/>
  <c r="L310" i="5"/>
  <c r="M310" i="5" s="1"/>
  <c r="N310" i="5" s="1"/>
  <c r="J311" i="5" l="1"/>
  <c r="K311" i="5"/>
  <c r="P222" i="5"/>
  <c r="S222" i="5" s="1"/>
  <c r="F222" i="5"/>
  <c r="G222" i="5" l="1"/>
  <c r="L311" i="5"/>
  <c r="M311" i="5" s="1"/>
  <c r="N311" i="5" s="1"/>
  <c r="J312" i="5" l="1"/>
  <c r="K312" i="5"/>
  <c r="C223" i="5"/>
  <c r="D223" i="5"/>
  <c r="H222" i="5"/>
  <c r="E223" i="5" l="1"/>
  <c r="L312" i="5"/>
  <c r="M312" i="5" s="1"/>
  <c r="N312" i="5" s="1"/>
  <c r="K313" i="5" l="1"/>
  <c r="J313" i="5"/>
  <c r="P223" i="5"/>
  <c r="S223" i="5" s="1"/>
  <c r="F223" i="5"/>
  <c r="L313" i="5" l="1"/>
  <c r="M313" i="5" s="1"/>
  <c r="N313" i="5" s="1"/>
  <c r="G223" i="5"/>
  <c r="J314" i="5" l="1"/>
  <c r="K314" i="5"/>
  <c r="D224" i="5"/>
  <c r="C224" i="5"/>
  <c r="H223" i="5"/>
  <c r="E224" i="5" l="1"/>
  <c r="F224" i="5" s="1"/>
  <c r="G224" i="5" s="1"/>
  <c r="L314" i="5"/>
  <c r="M314" i="5" s="1"/>
  <c r="N314" i="5" s="1"/>
  <c r="J315" i="5" l="1"/>
  <c r="K315" i="5"/>
  <c r="C225" i="5"/>
  <c r="D225" i="5"/>
  <c r="H224" i="5"/>
  <c r="P224" i="5"/>
  <c r="S224" i="5" s="1"/>
  <c r="E225" i="5" l="1"/>
  <c r="P225" i="5" s="1"/>
  <c r="S225" i="5" s="1"/>
  <c r="L315" i="5"/>
  <c r="J29" i="6" s="1"/>
  <c r="M315" i="5" l="1"/>
  <c r="N315" i="5" s="1"/>
  <c r="F225" i="5"/>
  <c r="G225" i="5" s="1"/>
  <c r="C226" i="5" l="1"/>
  <c r="D226" i="5"/>
  <c r="H225" i="5"/>
  <c r="J316" i="5"/>
  <c r="K316" i="5"/>
  <c r="L316" i="5" l="1"/>
  <c r="M316" i="5" s="1"/>
  <c r="N316" i="5" s="1"/>
  <c r="E226" i="5"/>
  <c r="P226" i="5" s="1"/>
  <c r="S226" i="5" s="1"/>
  <c r="K317" i="5" l="1"/>
  <c r="J317" i="5"/>
  <c r="F226" i="5"/>
  <c r="G226" i="5" s="1"/>
  <c r="C227" i="5" l="1"/>
  <c r="D227" i="5"/>
  <c r="H226" i="5"/>
  <c r="L317" i="5"/>
  <c r="M317" i="5" s="1"/>
  <c r="N317" i="5" s="1"/>
  <c r="K318" i="5" l="1"/>
  <c r="J318" i="5"/>
  <c r="E227" i="5"/>
  <c r="P227" i="5" s="1"/>
  <c r="S227" i="5" s="1"/>
  <c r="F227" i="5" l="1"/>
  <c r="G227" i="5" s="1"/>
  <c r="L318" i="5"/>
  <c r="M318" i="5" s="1"/>
  <c r="N318" i="5" s="1"/>
  <c r="J319" i="5" l="1"/>
  <c r="K319" i="5"/>
  <c r="D228" i="5"/>
  <c r="C228" i="5"/>
  <c r="H227" i="5"/>
  <c r="E228" i="5" l="1"/>
  <c r="P228" i="5" s="1"/>
  <c r="S228" i="5" s="1"/>
  <c r="L319" i="5"/>
  <c r="M319" i="5" s="1"/>
  <c r="N319" i="5" s="1"/>
  <c r="F228" i="5" l="1"/>
  <c r="G228" i="5" s="1"/>
  <c r="C229" i="5" s="1"/>
  <c r="J320" i="5"/>
  <c r="K320" i="5"/>
  <c r="H228" i="5" l="1"/>
  <c r="D229" i="5"/>
  <c r="L320" i="5"/>
  <c r="M320" i="5" s="1"/>
  <c r="N320" i="5" s="1"/>
  <c r="E229" i="5"/>
  <c r="P229" i="5" s="1"/>
  <c r="S229" i="5" s="1"/>
  <c r="K321" i="5" l="1"/>
  <c r="J321" i="5"/>
  <c r="F229" i="5"/>
  <c r="G229" i="5" s="1"/>
  <c r="C230" i="5" l="1"/>
  <c r="D230" i="5"/>
  <c r="H229" i="5"/>
  <c r="L321" i="5"/>
  <c r="M321" i="5" s="1"/>
  <c r="N321" i="5" s="1"/>
  <c r="J322" i="5" l="1"/>
  <c r="K322" i="5"/>
  <c r="E230" i="5"/>
  <c r="P230" i="5" s="1"/>
  <c r="S230" i="5" s="1"/>
  <c r="F230" i="5" l="1"/>
  <c r="G230" i="5" s="1"/>
  <c r="L322" i="5"/>
  <c r="M322" i="5" s="1"/>
  <c r="N322" i="5" s="1"/>
  <c r="J323" i="5" l="1"/>
  <c r="K323" i="5"/>
  <c r="C231" i="5"/>
  <c r="D231" i="5"/>
  <c r="H230" i="5"/>
  <c r="E231" i="5" l="1"/>
  <c r="F231" i="5" s="1"/>
  <c r="L323" i="5"/>
  <c r="M323" i="5" s="1"/>
  <c r="N323" i="5" s="1"/>
  <c r="J324" i="5" l="1"/>
  <c r="K324" i="5"/>
  <c r="E22" i="6"/>
  <c r="G231" i="5"/>
  <c r="P231" i="5"/>
  <c r="S231" i="5" s="1"/>
  <c r="D22" i="6"/>
  <c r="I22" i="6" s="1"/>
  <c r="K22" i="6" l="1"/>
  <c r="F22" i="6"/>
  <c r="D232" i="5"/>
  <c r="C232" i="5"/>
  <c r="H231" i="5"/>
  <c r="L324" i="5"/>
  <c r="M324" i="5" s="1"/>
  <c r="N324" i="5" s="1"/>
  <c r="K325" i="5" l="1"/>
  <c r="J325" i="5"/>
  <c r="E232" i="5"/>
  <c r="F232" i="5" s="1"/>
  <c r="G22" i="6"/>
  <c r="B23" i="6"/>
  <c r="G232" i="5" l="1"/>
  <c r="C23" i="6"/>
  <c r="L325" i="5"/>
  <c r="M325" i="5" s="1"/>
  <c r="N325" i="5" s="1"/>
  <c r="P232" i="5"/>
  <c r="S232" i="5" s="1"/>
  <c r="K326" i="5" l="1"/>
  <c r="J326" i="5"/>
  <c r="C233" i="5"/>
  <c r="D233" i="5"/>
  <c r="H232" i="5"/>
  <c r="E233" i="5" l="1"/>
  <c r="L326" i="5"/>
  <c r="M326" i="5" s="1"/>
  <c r="N326" i="5" s="1"/>
  <c r="J327" i="5" l="1"/>
  <c r="K327" i="5"/>
  <c r="P233" i="5"/>
  <c r="S233" i="5" s="1"/>
  <c r="F233" i="5"/>
  <c r="G233" i="5" l="1"/>
  <c r="L327" i="5"/>
  <c r="J30" i="6" s="1"/>
  <c r="M327" i="5" l="1"/>
  <c r="N327" i="5" s="1"/>
  <c r="C234" i="5"/>
  <c r="D234" i="5"/>
  <c r="H233" i="5"/>
  <c r="E234" i="5" l="1"/>
  <c r="J328" i="5"/>
  <c r="K328" i="5"/>
  <c r="L328" i="5" l="1"/>
  <c r="M328" i="5" s="1"/>
  <c r="N328" i="5" s="1"/>
  <c r="P234" i="5"/>
  <c r="S234" i="5" s="1"/>
  <c r="F234" i="5"/>
  <c r="K329" i="5" l="1"/>
  <c r="J329" i="5"/>
  <c r="G234" i="5"/>
  <c r="C235" i="5" l="1"/>
  <c r="D235" i="5"/>
  <c r="H234" i="5"/>
  <c r="L329" i="5"/>
  <c r="M329" i="5" s="1"/>
  <c r="N329" i="5" s="1"/>
  <c r="J330" i="5" l="1"/>
  <c r="K330" i="5"/>
  <c r="E235" i="5"/>
  <c r="P235" i="5" l="1"/>
  <c r="S235" i="5" s="1"/>
  <c r="F235" i="5"/>
  <c r="L330" i="5"/>
  <c r="M330" i="5" s="1"/>
  <c r="N330" i="5" s="1"/>
  <c r="J331" i="5" l="1"/>
  <c r="K331" i="5"/>
  <c r="G235" i="5"/>
  <c r="D236" i="5" l="1"/>
  <c r="C236" i="5"/>
  <c r="H235" i="5"/>
  <c r="L331" i="5"/>
  <c r="M331" i="5" s="1"/>
  <c r="N331" i="5" s="1"/>
  <c r="J332" i="5" l="1"/>
  <c r="K332" i="5"/>
  <c r="E236" i="5"/>
  <c r="P236" i="5" l="1"/>
  <c r="S236" i="5" s="1"/>
  <c r="F236" i="5"/>
  <c r="L332" i="5"/>
  <c r="M332" i="5" s="1"/>
  <c r="N332" i="5" s="1"/>
  <c r="K333" i="5" l="1"/>
  <c r="J333" i="5"/>
  <c r="G236" i="5"/>
  <c r="C237" i="5" l="1"/>
  <c r="D237" i="5"/>
  <c r="H236" i="5"/>
  <c r="L333" i="5"/>
  <c r="M333" i="5" s="1"/>
  <c r="N333" i="5" s="1"/>
  <c r="K334" i="5" l="1"/>
  <c r="J334" i="5"/>
  <c r="E237" i="5"/>
  <c r="P237" i="5" s="1"/>
  <c r="S237" i="5" s="1"/>
  <c r="F237" i="5" l="1"/>
  <c r="G237" i="5" s="1"/>
  <c r="D238" i="5" s="1"/>
  <c r="L334" i="5"/>
  <c r="M334" i="5" s="1"/>
  <c r="N334" i="5" s="1"/>
  <c r="C238" i="5" l="1"/>
  <c r="E238" i="5" s="1"/>
  <c r="P238" i="5" s="1"/>
  <c r="S238" i="5" s="1"/>
  <c r="H237" i="5"/>
  <c r="J335" i="5"/>
  <c r="K335" i="5"/>
  <c r="F238" i="5" l="1"/>
  <c r="G238" i="5" s="1"/>
  <c r="L335" i="5"/>
  <c r="M335" i="5" s="1"/>
  <c r="N335" i="5" s="1"/>
  <c r="J336" i="5" l="1"/>
  <c r="K336" i="5"/>
  <c r="C239" i="5"/>
  <c r="D239" i="5"/>
  <c r="H238" i="5"/>
  <c r="E239" i="5" l="1"/>
  <c r="P239" i="5" s="1"/>
  <c r="S239" i="5" s="1"/>
  <c r="L336" i="5"/>
  <c r="M336" i="5" s="1"/>
  <c r="N336" i="5" s="1"/>
  <c r="K337" i="5" l="1"/>
  <c r="J337" i="5"/>
  <c r="F239" i="5"/>
  <c r="G239" i="5" s="1"/>
  <c r="D240" i="5" l="1"/>
  <c r="C240" i="5"/>
  <c r="H239" i="5"/>
  <c r="L337" i="5"/>
  <c r="M337" i="5" s="1"/>
  <c r="N337" i="5" s="1"/>
  <c r="J338" i="5" l="1"/>
  <c r="K338" i="5"/>
  <c r="E240" i="5"/>
  <c r="P240" i="5" s="1"/>
  <c r="S240" i="5" s="1"/>
  <c r="F240" i="5" l="1"/>
  <c r="G240" i="5" s="1"/>
  <c r="L338" i="5"/>
  <c r="M338" i="5" s="1"/>
  <c r="N338" i="5" s="1"/>
  <c r="J339" i="5" l="1"/>
  <c r="K339" i="5"/>
  <c r="C241" i="5"/>
  <c r="D241" i="5"/>
  <c r="H240" i="5"/>
  <c r="E241" i="5" l="1"/>
  <c r="P241" i="5" s="1"/>
  <c r="S241" i="5" s="1"/>
  <c r="L339" i="5"/>
  <c r="J31" i="6" s="1"/>
  <c r="M339" i="5" l="1"/>
  <c r="N339" i="5" s="1"/>
  <c r="F241" i="5"/>
  <c r="G241" i="5" s="1"/>
  <c r="C242" i="5" l="1"/>
  <c r="D242" i="5"/>
  <c r="H241" i="5"/>
  <c r="J340" i="5"/>
  <c r="K340" i="5"/>
  <c r="L340" i="5" l="1"/>
  <c r="M340" i="5" s="1"/>
  <c r="N340" i="5" s="1"/>
  <c r="E242" i="5"/>
  <c r="P242" i="5" s="1"/>
  <c r="S242" i="5" s="1"/>
  <c r="K341" i="5" l="1"/>
  <c r="J341" i="5"/>
  <c r="F242" i="5"/>
  <c r="G242" i="5" s="1"/>
  <c r="C243" i="5" l="1"/>
  <c r="H242" i="5"/>
  <c r="L341" i="5"/>
  <c r="M341" i="5" s="1"/>
  <c r="N341" i="5" s="1"/>
  <c r="K342" i="5" l="1"/>
  <c r="J342" i="5"/>
  <c r="E243" i="5"/>
  <c r="P243" i="5" l="1"/>
  <c r="S243" i="5" s="1"/>
  <c r="D23" i="6"/>
  <c r="I23" i="6" s="1"/>
  <c r="D243" i="5"/>
  <c r="F243" i="5" s="1"/>
  <c r="L342" i="5"/>
  <c r="M342" i="5" s="1"/>
  <c r="N342" i="5" s="1"/>
  <c r="J343" i="5" l="1"/>
  <c r="K343" i="5"/>
  <c r="E23" i="6"/>
  <c r="G243" i="5"/>
  <c r="D244" i="5" l="1"/>
  <c r="C244" i="5"/>
  <c r="H243" i="5"/>
  <c r="K23" i="6"/>
  <c r="F23" i="6"/>
  <c r="L343" i="5"/>
  <c r="M343" i="5" s="1"/>
  <c r="N343" i="5" s="1"/>
  <c r="J344" i="5" l="1"/>
  <c r="K344" i="5"/>
  <c r="E244" i="5"/>
  <c r="G23" i="6"/>
  <c r="B24" i="6"/>
  <c r="C24" i="6" l="1"/>
  <c r="P244" i="5"/>
  <c r="S244" i="5" s="1"/>
  <c r="F244" i="5"/>
  <c r="L344" i="5"/>
  <c r="M344" i="5" s="1"/>
  <c r="N344" i="5" s="1"/>
  <c r="K345" i="5" l="1"/>
  <c r="J345" i="5"/>
  <c r="G244" i="5"/>
  <c r="C245" i="5" l="1"/>
  <c r="D245" i="5"/>
  <c r="H244" i="5"/>
  <c r="L345" i="5"/>
  <c r="M345" i="5" s="1"/>
  <c r="N345" i="5" s="1"/>
  <c r="J346" i="5" l="1"/>
  <c r="K346" i="5"/>
  <c r="E245" i="5"/>
  <c r="F245" i="5" s="1"/>
  <c r="G245" i="5" s="1"/>
  <c r="C246" i="5" l="1"/>
  <c r="D246" i="5"/>
  <c r="H245" i="5"/>
  <c r="P245" i="5"/>
  <c r="S245" i="5" s="1"/>
  <c r="L346" i="5"/>
  <c r="M346" i="5" s="1"/>
  <c r="N346" i="5" s="1"/>
  <c r="J347" i="5" l="1"/>
  <c r="K347" i="5"/>
  <c r="E246" i="5"/>
  <c r="F246" i="5" s="1"/>
  <c r="G246" i="5" s="1"/>
  <c r="C247" i="5" l="1"/>
  <c r="D247" i="5"/>
  <c r="H246" i="5"/>
  <c r="P246" i="5"/>
  <c r="S246" i="5" s="1"/>
  <c r="L347" i="5"/>
  <c r="M347" i="5" s="1"/>
  <c r="N347" i="5" s="1"/>
  <c r="J348" i="5" l="1"/>
  <c r="K348" i="5"/>
  <c r="E247" i="5"/>
  <c r="P247" i="5" l="1"/>
  <c r="S247" i="5" s="1"/>
  <c r="F247" i="5"/>
  <c r="G247" i="5" s="1"/>
  <c r="L348" i="5"/>
  <c r="M348" i="5" s="1"/>
  <c r="N348" i="5" s="1"/>
  <c r="K349" i="5" l="1"/>
  <c r="J349" i="5"/>
  <c r="D248" i="5"/>
  <c r="C248" i="5"/>
  <c r="H247" i="5"/>
  <c r="E248" i="5" l="1"/>
  <c r="F248" i="5" s="1"/>
  <c r="G248" i="5" s="1"/>
  <c r="L349" i="5"/>
  <c r="M349" i="5" s="1"/>
  <c r="N349" i="5" s="1"/>
  <c r="K350" i="5" l="1"/>
  <c r="J350" i="5"/>
  <c r="C249" i="5"/>
  <c r="D249" i="5"/>
  <c r="H248" i="5"/>
  <c r="P248" i="5"/>
  <c r="S248" i="5" s="1"/>
  <c r="E249" i="5" l="1"/>
  <c r="P249" i="5" s="1"/>
  <c r="S249" i="5" s="1"/>
  <c r="L350" i="5"/>
  <c r="M350" i="5" s="1"/>
  <c r="N350" i="5" s="1"/>
  <c r="J351" i="5" l="1"/>
  <c r="K351" i="5"/>
  <c r="F249" i="5"/>
  <c r="G249" i="5" s="1"/>
  <c r="C250" i="5" l="1"/>
  <c r="D250" i="5"/>
  <c r="H249" i="5"/>
  <c r="L351" i="5"/>
  <c r="J32" i="6" s="1"/>
  <c r="M351" i="5" l="1"/>
  <c r="N351" i="5" s="1"/>
  <c r="E250" i="5"/>
  <c r="P250" i="5" s="1"/>
  <c r="S250" i="5" s="1"/>
  <c r="F250" i="5" l="1"/>
  <c r="G250" i="5" s="1"/>
  <c r="J352" i="5"/>
  <c r="K352" i="5"/>
  <c r="L352" i="5" l="1"/>
  <c r="M352" i="5" s="1"/>
  <c r="N352" i="5" s="1"/>
  <c r="C251" i="5"/>
  <c r="D251" i="5"/>
  <c r="H250" i="5"/>
  <c r="K353" i="5" l="1"/>
  <c r="J353" i="5"/>
  <c r="E251" i="5"/>
  <c r="P251" i="5" s="1"/>
  <c r="S251" i="5" s="1"/>
  <c r="L353" i="5" l="1"/>
  <c r="M353" i="5" s="1"/>
  <c r="N353" i="5" s="1"/>
  <c r="F251" i="5"/>
  <c r="G251" i="5" s="1"/>
  <c r="K354" i="5" l="1"/>
  <c r="J354" i="5"/>
  <c r="D252" i="5"/>
  <c r="C252" i="5"/>
  <c r="H251" i="5"/>
  <c r="E252" i="5" l="1"/>
  <c r="P252" i="5" s="1"/>
  <c r="S252" i="5" s="1"/>
  <c r="L354" i="5"/>
  <c r="M354" i="5" s="1"/>
  <c r="N354" i="5" s="1"/>
  <c r="F252" i="5" l="1"/>
  <c r="G252" i="5" s="1"/>
  <c r="H252" i="5" s="1"/>
  <c r="K355" i="5"/>
  <c r="J355" i="5"/>
  <c r="D253" i="5" l="1"/>
  <c r="C253" i="5"/>
  <c r="E253" i="5" s="1"/>
  <c r="P253" i="5" s="1"/>
  <c r="S253" i="5" s="1"/>
  <c r="L355" i="5"/>
  <c r="M355" i="5" s="1"/>
  <c r="N355" i="5" s="1"/>
  <c r="J356" i="5" l="1"/>
  <c r="K356" i="5"/>
  <c r="F253" i="5"/>
  <c r="G253" i="5" s="1"/>
  <c r="C254" i="5" l="1"/>
  <c r="D254" i="5"/>
  <c r="H253" i="5"/>
  <c r="L356" i="5"/>
  <c r="M356" i="5" s="1"/>
  <c r="N356" i="5" s="1"/>
  <c r="J357" i="5" l="1"/>
  <c r="K357" i="5"/>
  <c r="E254" i="5"/>
  <c r="P254" i="5" s="1"/>
  <c r="S254" i="5" s="1"/>
  <c r="F254" i="5" l="1"/>
  <c r="G254" i="5" s="1"/>
  <c r="L357" i="5"/>
  <c r="M357" i="5" s="1"/>
  <c r="N357" i="5" s="1"/>
  <c r="K358" i="5" l="1"/>
  <c r="J358" i="5"/>
  <c r="C255" i="5"/>
  <c r="D255" i="5"/>
  <c r="H254" i="5"/>
  <c r="E255" i="5" l="1"/>
  <c r="F255" i="5" s="1"/>
  <c r="E24" i="6" s="1"/>
  <c r="L358" i="5"/>
  <c r="M358" i="5" s="1"/>
  <c r="N358" i="5" s="1"/>
  <c r="K359" i="5" l="1"/>
  <c r="J359" i="5"/>
  <c r="K24" i="6"/>
  <c r="F24" i="6"/>
  <c r="G255" i="5"/>
  <c r="P255" i="5"/>
  <c r="S255" i="5" s="1"/>
  <c r="D24" i="6"/>
  <c r="I24" i="6" s="1"/>
  <c r="L359" i="5" l="1"/>
  <c r="M359" i="5" s="1"/>
  <c r="N359" i="5" s="1"/>
  <c r="G24" i="6"/>
  <c r="B25" i="6"/>
  <c r="D256" i="5"/>
  <c r="C256" i="5"/>
  <c r="H255" i="5"/>
  <c r="J360" i="5" l="1"/>
  <c r="K360" i="5"/>
  <c r="C25" i="6"/>
  <c r="E256" i="5"/>
  <c r="F256" i="5" s="1"/>
  <c r="G256" i="5" s="1"/>
  <c r="C257" i="5" l="1"/>
  <c r="D257" i="5"/>
  <c r="H256" i="5"/>
  <c r="P256" i="5"/>
  <c r="S256" i="5" s="1"/>
  <c r="L360" i="5"/>
  <c r="M360" i="5" s="1"/>
  <c r="N360" i="5" s="1"/>
  <c r="J361" i="5" l="1"/>
  <c r="K361" i="5"/>
  <c r="E257" i="5"/>
  <c r="F257" i="5" s="1"/>
  <c r="G257" i="5" l="1"/>
  <c r="P257" i="5"/>
  <c r="S257" i="5" s="1"/>
  <c r="L361" i="5"/>
  <c r="M361" i="5" s="1"/>
  <c r="N361" i="5" s="1"/>
  <c r="K362" i="5" l="1"/>
  <c r="J362" i="5"/>
  <c r="C258" i="5"/>
  <c r="D258" i="5"/>
  <c r="H257" i="5"/>
  <c r="E258" i="5" l="1"/>
  <c r="F258" i="5" s="1"/>
  <c r="L362" i="5"/>
  <c r="M362" i="5" s="1"/>
  <c r="N362" i="5" s="1"/>
  <c r="J363" i="5" l="1"/>
  <c r="K363" i="5"/>
  <c r="P258" i="5"/>
  <c r="S258" i="5" s="1"/>
  <c r="G258" i="5"/>
  <c r="C259" i="5" l="1"/>
  <c r="D259" i="5"/>
  <c r="H258" i="5"/>
  <c r="L363" i="5"/>
  <c r="E259" i="5" l="1"/>
  <c r="L364" i="5"/>
  <c r="B22" i="3" s="1"/>
  <c r="J33" i="6"/>
  <c r="M363" i="5"/>
  <c r="N363" i="5" s="1"/>
  <c r="P259" i="5" l="1"/>
  <c r="S259" i="5" s="1"/>
  <c r="F259" i="5"/>
  <c r="G259" i="5" s="1"/>
  <c r="D260" i="5" l="1"/>
  <c r="C260" i="5"/>
  <c r="H259" i="5"/>
  <c r="E260" i="5" l="1"/>
  <c r="F260" i="5" s="1"/>
  <c r="G260" i="5" s="1"/>
  <c r="C261" i="5" l="1"/>
  <c r="D261" i="5"/>
  <c r="H260" i="5"/>
  <c r="P260" i="5"/>
  <c r="S260" i="5" s="1"/>
  <c r="E261" i="5" l="1"/>
  <c r="P261" i="5" s="1"/>
  <c r="S261" i="5" s="1"/>
  <c r="F261" i="5" l="1"/>
  <c r="G261" i="5" s="1"/>
  <c r="C262" i="5" l="1"/>
  <c r="D262" i="5"/>
  <c r="H261" i="5"/>
  <c r="E262" i="5" l="1"/>
  <c r="P262" i="5" s="1"/>
  <c r="S262" i="5" s="1"/>
  <c r="F262" i="5" l="1"/>
  <c r="G262" i="5" s="1"/>
  <c r="C263" i="5" l="1"/>
  <c r="D263" i="5"/>
  <c r="H262" i="5"/>
  <c r="E263" i="5" l="1"/>
  <c r="P263" i="5" s="1"/>
  <c r="S263" i="5" s="1"/>
  <c r="F263" i="5" l="1"/>
  <c r="G263" i="5" s="1"/>
  <c r="D264" i="5" l="1"/>
  <c r="C264" i="5"/>
  <c r="H263" i="5"/>
  <c r="E264" i="5" l="1"/>
  <c r="P264" i="5" s="1"/>
  <c r="S264" i="5" s="1"/>
  <c r="F264" i="5" l="1"/>
  <c r="G264" i="5" s="1"/>
  <c r="C265" i="5" l="1"/>
  <c r="D265" i="5"/>
  <c r="H264" i="5"/>
  <c r="E265" i="5" l="1"/>
  <c r="P265" i="5" s="1"/>
  <c r="S265" i="5" s="1"/>
  <c r="F265" i="5" l="1"/>
  <c r="G265" i="5" s="1"/>
  <c r="C266" i="5" l="1"/>
  <c r="D266" i="5"/>
  <c r="H265" i="5"/>
  <c r="E266" i="5" l="1"/>
  <c r="P266" i="5" s="1"/>
  <c r="S266" i="5" s="1"/>
  <c r="F266" i="5" l="1"/>
  <c r="G266" i="5" s="1"/>
  <c r="C267" i="5" l="1"/>
  <c r="D267" i="5"/>
  <c r="H266" i="5"/>
  <c r="E267" i="5" l="1"/>
  <c r="P267" i="5" l="1"/>
  <c r="S267" i="5" s="1"/>
  <c r="D25" i="6"/>
  <c r="I25" i="6" s="1"/>
  <c r="F267" i="5"/>
  <c r="E25" i="6" l="1"/>
  <c r="G267" i="5"/>
  <c r="D268" i="5" l="1"/>
  <c r="C268" i="5"/>
  <c r="H267" i="5"/>
  <c r="K25" i="6"/>
  <c r="F25" i="6"/>
  <c r="E268" i="5" l="1"/>
  <c r="F268" i="5" s="1"/>
  <c r="G25" i="6"/>
  <c r="B26" i="6"/>
  <c r="G268" i="5" l="1"/>
  <c r="C26" i="6"/>
  <c r="P268" i="5"/>
  <c r="S268" i="5" s="1"/>
  <c r="C269" i="5" l="1"/>
  <c r="D269" i="5"/>
  <c r="H268" i="5"/>
  <c r="E269" i="5" l="1"/>
  <c r="P269" i="5" l="1"/>
  <c r="S269" i="5" s="1"/>
  <c r="F269" i="5"/>
  <c r="G269" i="5" l="1"/>
  <c r="C270" i="5" l="1"/>
  <c r="D270" i="5"/>
  <c r="H269" i="5"/>
  <c r="E270" i="5" l="1"/>
  <c r="F270" i="5" s="1"/>
  <c r="G270" i="5" l="1"/>
  <c r="P270" i="5"/>
  <c r="S270" i="5" s="1"/>
  <c r="C271" i="5" l="1"/>
  <c r="D271" i="5"/>
  <c r="H270" i="5"/>
  <c r="E271" i="5" l="1"/>
  <c r="P271" i="5" l="1"/>
  <c r="S271" i="5" s="1"/>
  <c r="F271" i="5"/>
  <c r="G271" i="5" l="1"/>
  <c r="D272" i="5" l="1"/>
  <c r="C272" i="5"/>
  <c r="H271" i="5"/>
  <c r="E272" i="5" l="1"/>
  <c r="F272" i="5" s="1"/>
  <c r="G272" i="5" l="1"/>
  <c r="P272" i="5"/>
  <c r="S272" i="5" s="1"/>
  <c r="C273" i="5" l="1"/>
  <c r="D273" i="5"/>
  <c r="H272" i="5"/>
  <c r="E273" i="5" l="1"/>
  <c r="P273" i="5" s="1"/>
  <c r="S273" i="5" s="1"/>
  <c r="F273" i="5" l="1"/>
  <c r="G273" i="5" s="1"/>
  <c r="C274" i="5" l="1"/>
  <c r="D274" i="5"/>
  <c r="H273" i="5"/>
  <c r="E274" i="5" l="1"/>
  <c r="P274" i="5" s="1"/>
  <c r="S274" i="5" s="1"/>
  <c r="F274" i="5" l="1"/>
  <c r="G274" i="5" s="1"/>
  <c r="C275" i="5" l="1"/>
  <c r="D275" i="5"/>
  <c r="H274" i="5"/>
  <c r="E275" i="5" l="1"/>
  <c r="P275" i="5" s="1"/>
  <c r="S275" i="5" s="1"/>
  <c r="F275" i="5" l="1"/>
  <c r="G275" i="5" s="1"/>
  <c r="D276" i="5" l="1"/>
  <c r="C276" i="5"/>
  <c r="H275" i="5"/>
  <c r="E276" i="5" l="1"/>
  <c r="P276" i="5" s="1"/>
  <c r="S276" i="5" s="1"/>
  <c r="F276" i="5" l="1"/>
  <c r="G276" i="5" s="1"/>
  <c r="C277" i="5" s="1"/>
  <c r="H276" i="5" l="1"/>
  <c r="D277" i="5"/>
  <c r="E277" i="5"/>
  <c r="P277" i="5" s="1"/>
  <c r="S277" i="5" s="1"/>
  <c r="F277" i="5" l="1"/>
  <c r="G277" i="5" s="1"/>
  <c r="C278" i="5" l="1"/>
  <c r="D278" i="5"/>
  <c r="H277" i="5"/>
  <c r="E278" i="5" l="1"/>
  <c r="P278" i="5" s="1"/>
  <c r="S278" i="5" s="1"/>
  <c r="F278" i="5" l="1"/>
  <c r="G278" i="5" s="1"/>
  <c r="C279" i="5" l="1"/>
  <c r="D279" i="5"/>
  <c r="H278" i="5"/>
  <c r="E279" i="5" l="1"/>
  <c r="P279" i="5" l="1"/>
  <c r="S279" i="5" s="1"/>
  <c r="D26" i="6"/>
  <c r="I26" i="6" s="1"/>
  <c r="F279" i="5"/>
  <c r="E26" i="6" l="1"/>
  <c r="G279" i="5"/>
  <c r="K26" i="6" l="1"/>
  <c r="F26" i="6"/>
  <c r="C280" i="5"/>
  <c r="D280" i="5"/>
  <c r="H279" i="5"/>
  <c r="G26" i="6" l="1"/>
  <c r="B27" i="6"/>
  <c r="E280" i="5"/>
  <c r="C27" i="6" l="1"/>
  <c r="P280" i="5"/>
  <c r="S280" i="5" s="1"/>
  <c r="F280" i="5"/>
  <c r="G280" i="5" l="1"/>
  <c r="C281" i="5" l="1"/>
  <c r="D281" i="5"/>
  <c r="H280" i="5"/>
  <c r="E281" i="5" l="1"/>
  <c r="P281" i="5" l="1"/>
  <c r="S281" i="5" s="1"/>
  <c r="F281" i="5"/>
  <c r="G281" i="5" l="1"/>
  <c r="D282" i="5" l="1"/>
  <c r="C282" i="5"/>
  <c r="H281" i="5"/>
  <c r="E282" i="5" l="1"/>
  <c r="F282" i="5" s="1"/>
  <c r="G282" i="5" l="1"/>
  <c r="P282" i="5"/>
  <c r="S282" i="5" s="1"/>
  <c r="C283" i="5" l="1"/>
  <c r="D283" i="5"/>
  <c r="H282" i="5"/>
  <c r="E283" i="5" l="1"/>
  <c r="P283" i="5" l="1"/>
  <c r="S283" i="5" s="1"/>
  <c r="F283" i="5"/>
  <c r="G283" i="5" l="1"/>
  <c r="C284" i="5" l="1"/>
  <c r="D284" i="5"/>
  <c r="H283" i="5"/>
  <c r="E284" i="5" l="1"/>
  <c r="P284" i="5" l="1"/>
  <c r="S284" i="5" s="1"/>
  <c r="F284" i="5"/>
  <c r="G284" i="5" l="1"/>
  <c r="C285" i="5" l="1"/>
  <c r="D285" i="5"/>
  <c r="H284" i="5"/>
  <c r="E285" i="5" l="1"/>
  <c r="P285" i="5" s="1"/>
  <c r="S285" i="5" s="1"/>
  <c r="F285" i="5" l="1"/>
  <c r="G285" i="5" s="1"/>
  <c r="D286" i="5" l="1"/>
  <c r="C286" i="5"/>
  <c r="H285" i="5"/>
  <c r="E286" i="5" l="1"/>
  <c r="P286" i="5" s="1"/>
  <c r="S286" i="5" s="1"/>
  <c r="F286" i="5" l="1"/>
  <c r="G286" i="5" s="1"/>
  <c r="C287" i="5" l="1"/>
  <c r="D287" i="5"/>
  <c r="H286" i="5"/>
  <c r="E287" i="5" l="1"/>
  <c r="P287" i="5" s="1"/>
  <c r="S287" i="5" s="1"/>
  <c r="F287" i="5" l="1"/>
  <c r="G287" i="5" s="1"/>
  <c r="C288" i="5" l="1"/>
  <c r="D288" i="5"/>
  <c r="H287" i="5"/>
  <c r="E288" i="5" l="1"/>
  <c r="P288" i="5" s="1"/>
  <c r="S288" i="5" s="1"/>
  <c r="F288" i="5" l="1"/>
  <c r="G288" i="5" s="1"/>
  <c r="C289" i="5" l="1"/>
  <c r="D289" i="5"/>
  <c r="H288" i="5"/>
  <c r="E289" i="5" l="1"/>
  <c r="P289" i="5" s="1"/>
  <c r="S289" i="5" s="1"/>
  <c r="F289" i="5" l="1"/>
  <c r="G289" i="5" s="1"/>
  <c r="D290" i="5" l="1"/>
  <c r="C290" i="5"/>
  <c r="H289" i="5"/>
  <c r="E290" i="5" l="1"/>
  <c r="P290" i="5" s="1"/>
  <c r="S290" i="5" s="1"/>
  <c r="F290" i="5" l="1"/>
  <c r="G290" i="5" s="1"/>
  <c r="D291" i="5" s="1"/>
  <c r="C291" i="5" l="1"/>
  <c r="E291" i="5" s="1"/>
  <c r="H290" i="5"/>
  <c r="P291" i="5" l="1"/>
  <c r="S291" i="5" s="1"/>
  <c r="D27" i="6"/>
  <c r="I27" i="6" s="1"/>
  <c r="F291" i="5"/>
  <c r="E27" i="6" l="1"/>
  <c r="G291" i="5"/>
  <c r="K27" i="6" l="1"/>
  <c r="F27" i="6"/>
  <c r="C292" i="5"/>
  <c r="D292" i="5"/>
  <c r="H291" i="5"/>
  <c r="E292" i="5" l="1"/>
  <c r="F292" i="5" s="1"/>
  <c r="G27" i="6"/>
  <c r="B28" i="6"/>
  <c r="C28" i="6" l="1"/>
  <c r="P292" i="5"/>
  <c r="S292" i="5" s="1"/>
  <c r="G292" i="5"/>
  <c r="C293" i="5" l="1"/>
  <c r="D293" i="5"/>
  <c r="H292" i="5"/>
  <c r="E293" i="5" l="1"/>
  <c r="P293" i="5" l="1"/>
  <c r="S293" i="5" s="1"/>
  <c r="F293" i="5"/>
  <c r="G293" i="5" l="1"/>
  <c r="D294" i="5" l="1"/>
  <c r="C294" i="5"/>
  <c r="H293" i="5"/>
  <c r="E294" i="5" l="1"/>
  <c r="P294" i="5" l="1"/>
  <c r="S294" i="5" s="1"/>
  <c r="F294" i="5"/>
  <c r="G294" i="5" l="1"/>
  <c r="C295" i="5" l="1"/>
  <c r="D295" i="5"/>
  <c r="H294" i="5"/>
  <c r="E295" i="5" l="1"/>
  <c r="F295" i="5" s="1"/>
  <c r="G295" i="5" s="1"/>
  <c r="C296" i="5" l="1"/>
  <c r="D296" i="5"/>
  <c r="H295" i="5"/>
  <c r="P295" i="5"/>
  <c r="S295" i="5" s="1"/>
  <c r="E296" i="5" l="1"/>
  <c r="F296" i="5" s="1"/>
  <c r="G296" i="5" s="1"/>
  <c r="C297" i="5" l="1"/>
  <c r="D297" i="5"/>
  <c r="H296" i="5"/>
  <c r="P296" i="5"/>
  <c r="S296" i="5" s="1"/>
  <c r="E297" i="5" l="1"/>
  <c r="P297" i="5" s="1"/>
  <c r="S297" i="5" s="1"/>
  <c r="F297" i="5" l="1"/>
  <c r="G297" i="5" s="1"/>
  <c r="C298" i="5" s="1"/>
  <c r="H297" i="5" l="1"/>
  <c r="D298" i="5"/>
  <c r="E298" i="5"/>
  <c r="P298" i="5" s="1"/>
  <c r="S298" i="5" s="1"/>
  <c r="F298" i="5" l="1"/>
  <c r="G298" i="5" s="1"/>
  <c r="C299" i="5" l="1"/>
  <c r="D299" i="5"/>
  <c r="H298" i="5"/>
  <c r="E299" i="5" l="1"/>
  <c r="P299" i="5" s="1"/>
  <c r="S299" i="5" s="1"/>
  <c r="F299" i="5" l="1"/>
  <c r="G299" i="5" s="1"/>
  <c r="D300" i="5" s="1"/>
  <c r="H299" i="5" l="1"/>
  <c r="C300" i="5"/>
  <c r="E300" i="5" s="1"/>
  <c r="P300" i="5" s="1"/>
  <c r="S300" i="5" s="1"/>
  <c r="F300" i="5" l="1"/>
  <c r="G300" i="5" s="1"/>
  <c r="D301" i="5" s="1"/>
  <c r="H300" i="5" l="1"/>
  <c r="C301" i="5"/>
  <c r="E301" i="5" s="1"/>
  <c r="P301" i="5" s="1"/>
  <c r="S301" i="5" s="1"/>
  <c r="F301" i="5" l="1"/>
  <c r="G301" i="5" s="1"/>
  <c r="D302" i="5" l="1"/>
  <c r="C302" i="5"/>
  <c r="H301" i="5"/>
  <c r="E302" i="5" l="1"/>
  <c r="P302" i="5" s="1"/>
  <c r="S302" i="5" s="1"/>
  <c r="F302" i="5" l="1"/>
  <c r="G302" i="5" s="1"/>
  <c r="H302" i="5" l="1"/>
  <c r="C303" i="5"/>
  <c r="E303" i="5" s="1"/>
  <c r="D303" i="5" l="1"/>
  <c r="F303" i="5" s="1"/>
  <c r="P303" i="5"/>
  <c r="S303" i="5" s="1"/>
  <c r="D28" i="6"/>
  <c r="I28" i="6" s="1"/>
  <c r="G303" i="5" l="1"/>
  <c r="D304" i="5" s="1"/>
  <c r="E28" i="6"/>
  <c r="K28" i="6" s="1"/>
  <c r="C304" i="5"/>
  <c r="E304" i="5" s="1"/>
  <c r="F304" i="5" s="1"/>
  <c r="H303" i="5"/>
  <c r="F28" i="6" l="1"/>
  <c r="B29" i="6" s="1"/>
  <c r="C29" i="6" s="1"/>
  <c r="P304" i="5"/>
  <c r="S304" i="5" s="1"/>
  <c r="G304" i="5"/>
  <c r="G28" i="6" l="1"/>
  <c r="C305" i="5"/>
  <c r="D305" i="5"/>
  <c r="H304" i="5"/>
  <c r="E305" i="5" l="1"/>
  <c r="P305" i="5" l="1"/>
  <c r="S305" i="5" s="1"/>
  <c r="F305" i="5"/>
  <c r="G305" i="5" l="1"/>
  <c r="D306" i="5" l="1"/>
  <c r="C306" i="5"/>
  <c r="H305" i="5"/>
  <c r="E306" i="5" l="1"/>
  <c r="F306" i="5" s="1"/>
  <c r="G306" i="5" l="1"/>
  <c r="P306" i="5"/>
  <c r="S306" i="5" s="1"/>
  <c r="C307" i="5" l="1"/>
  <c r="D307" i="5"/>
  <c r="H306" i="5"/>
  <c r="E307" i="5" l="1"/>
  <c r="F307" i="5" s="1"/>
  <c r="G307" i="5" s="1"/>
  <c r="C308" i="5" l="1"/>
  <c r="D308" i="5"/>
  <c r="H307" i="5"/>
  <c r="P307" i="5"/>
  <c r="S307" i="5" s="1"/>
  <c r="E308" i="5" l="1"/>
  <c r="P308" i="5" l="1"/>
  <c r="S308" i="5" s="1"/>
  <c r="F308" i="5"/>
  <c r="G308" i="5" s="1"/>
  <c r="C309" i="5" l="1"/>
  <c r="D309" i="5"/>
  <c r="H308" i="5"/>
  <c r="E309" i="5" l="1"/>
  <c r="P309" i="5" s="1"/>
  <c r="S309" i="5" s="1"/>
  <c r="F309" i="5" l="1"/>
  <c r="G309" i="5" s="1"/>
  <c r="D310" i="5" l="1"/>
  <c r="C310" i="5"/>
  <c r="H309" i="5"/>
  <c r="E310" i="5" l="1"/>
  <c r="P310" i="5" s="1"/>
  <c r="S310" i="5" s="1"/>
  <c r="F310" i="5" l="1"/>
  <c r="G310" i="5" s="1"/>
  <c r="C311" i="5" l="1"/>
  <c r="D311" i="5"/>
  <c r="H310" i="5"/>
  <c r="E311" i="5" l="1"/>
  <c r="P311" i="5" s="1"/>
  <c r="S311" i="5" s="1"/>
  <c r="F311" i="5" l="1"/>
  <c r="G311" i="5" s="1"/>
  <c r="C312" i="5" l="1"/>
  <c r="D312" i="5"/>
  <c r="H311" i="5"/>
  <c r="E312" i="5" l="1"/>
  <c r="P312" i="5" s="1"/>
  <c r="S312" i="5" s="1"/>
  <c r="F312" i="5" l="1"/>
  <c r="G312" i="5" s="1"/>
  <c r="C313" i="5" l="1"/>
  <c r="D313" i="5"/>
  <c r="H312" i="5"/>
  <c r="E313" i="5" l="1"/>
  <c r="P313" i="5" s="1"/>
  <c r="S313" i="5" s="1"/>
  <c r="F313" i="5" l="1"/>
  <c r="G313" i="5" s="1"/>
  <c r="D314" i="5" l="1"/>
  <c r="C314" i="5"/>
  <c r="H313" i="5"/>
  <c r="E314" i="5" l="1"/>
  <c r="P314" i="5" s="1"/>
  <c r="S314" i="5" s="1"/>
  <c r="F314" i="5" l="1"/>
  <c r="G314" i="5" s="1"/>
  <c r="D315" i="5" s="1"/>
  <c r="H314" i="5" l="1"/>
  <c r="C315" i="5"/>
  <c r="E315" i="5" s="1"/>
  <c r="P315" i="5" l="1"/>
  <c r="S315" i="5" s="1"/>
  <c r="D29" i="6"/>
  <c r="I29" i="6" s="1"/>
  <c r="F315" i="5"/>
  <c r="E29" i="6" l="1"/>
  <c r="G315" i="5"/>
  <c r="C316" i="5" l="1"/>
  <c r="D316" i="5"/>
  <c r="H315" i="5"/>
  <c r="K29" i="6"/>
  <c r="F29" i="6"/>
  <c r="G29" i="6" l="1"/>
  <c r="B30" i="6"/>
  <c r="E316" i="5"/>
  <c r="C30" i="6" l="1"/>
  <c r="P316" i="5"/>
  <c r="S316" i="5" s="1"/>
  <c r="F316" i="5"/>
  <c r="G316" i="5" l="1"/>
  <c r="C317" i="5" l="1"/>
  <c r="D317" i="5"/>
  <c r="H316" i="5"/>
  <c r="E317" i="5" l="1"/>
  <c r="P317" i="5" l="1"/>
  <c r="S317" i="5" s="1"/>
  <c r="F317" i="5"/>
  <c r="G317" i="5" l="1"/>
  <c r="D318" i="5" l="1"/>
  <c r="C318" i="5"/>
  <c r="H317" i="5"/>
  <c r="E318" i="5" l="1"/>
  <c r="F318" i="5" s="1"/>
  <c r="G318" i="5" l="1"/>
  <c r="P318" i="5"/>
  <c r="S318" i="5" s="1"/>
  <c r="C319" i="5" l="1"/>
  <c r="D319" i="5"/>
  <c r="H318" i="5"/>
  <c r="E319" i="5" l="1"/>
  <c r="P319" i="5" l="1"/>
  <c r="S319" i="5" s="1"/>
  <c r="F319" i="5"/>
  <c r="G319" i="5" l="1"/>
  <c r="C320" i="5" l="1"/>
  <c r="D320" i="5"/>
  <c r="H319" i="5"/>
  <c r="E320" i="5" l="1"/>
  <c r="P320" i="5" l="1"/>
  <c r="S320" i="5" s="1"/>
  <c r="F320" i="5"/>
  <c r="G320" i="5" l="1"/>
  <c r="C321" i="5" l="1"/>
  <c r="D321" i="5"/>
  <c r="H320" i="5"/>
  <c r="E321" i="5" l="1"/>
  <c r="P321" i="5" s="1"/>
  <c r="S321" i="5" s="1"/>
  <c r="F321" i="5" l="1"/>
  <c r="G321" i="5" s="1"/>
  <c r="D322" i="5" l="1"/>
  <c r="C322" i="5"/>
  <c r="H321" i="5"/>
  <c r="E322" i="5" l="1"/>
  <c r="P322" i="5" s="1"/>
  <c r="S322" i="5" s="1"/>
  <c r="F322" i="5" l="1"/>
  <c r="G322" i="5" s="1"/>
  <c r="C323" i="5" l="1"/>
  <c r="D323" i="5"/>
  <c r="H322" i="5"/>
  <c r="E323" i="5" l="1"/>
  <c r="P323" i="5" s="1"/>
  <c r="S323" i="5" s="1"/>
  <c r="F323" i="5" l="1"/>
  <c r="G323" i="5" s="1"/>
  <c r="C324" i="5" l="1"/>
  <c r="D324" i="5"/>
  <c r="H323" i="5"/>
  <c r="E324" i="5" l="1"/>
  <c r="P324" i="5" s="1"/>
  <c r="S324" i="5" s="1"/>
  <c r="F324" i="5" l="1"/>
  <c r="G324" i="5" s="1"/>
  <c r="C325" i="5" l="1"/>
  <c r="D325" i="5"/>
  <c r="H324" i="5"/>
  <c r="E325" i="5" l="1"/>
  <c r="P325" i="5" s="1"/>
  <c r="S325" i="5" s="1"/>
  <c r="F325" i="5" l="1"/>
  <c r="G325" i="5" s="1"/>
  <c r="D326" i="5" l="1"/>
  <c r="C326" i="5"/>
  <c r="H325" i="5"/>
  <c r="E326" i="5" l="1"/>
  <c r="P326" i="5" s="1"/>
  <c r="S326" i="5" s="1"/>
  <c r="F326" i="5" l="1"/>
  <c r="G326" i="5" s="1"/>
  <c r="C327" i="5" s="1"/>
  <c r="H326" i="5" l="1"/>
  <c r="D327" i="5"/>
  <c r="E327" i="5"/>
  <c r="P327" i="5" l="1"/>
  <c r="S327" i="5" s="1"/>
  <c r="D30" i="6"/>
  <c r="I30" i="6" s="1"/>
  <c r="F327" i="5"/>
  <c r="E30" i="6" l="1"/>
  <c r="G327" i="5"/>
  <c r="C328" i="5" l="1"/>
  <c r="D328" i="5"/>
  <c r="H327" i="5"/>
  <c r="K30" i="6"/>
  <c r="F30" i="6"/>
  <c r="G30" i="6" l="1"/>
  <c r="B31" i="6"/>
  <c r="E328" i="5"/>
  <c r="C31" i="6" l="1"/>
  <c r="P328" i="5"/>
  <c r="S328" i="5" s="1"/>
  <c r="F328" i="5"/>
  <c r="G328" i="5" l="1"/>
  <c r="C329" i="5" l="1"/>
  <c r="D329" i="5"/>
  <c r="H328" i="5"/>
  <c r="E329" i="5" l="1"/>
  <c r="P329" i="5" l="1"/>
  <c r="S329" i="5" s="1"/>
  <c r="F329" i="5"/>
  <c r="G329" i="5" l="1"/>
  <c r="D330" i="5" l="1"/>
  <c r="C330" i="5"/>
  <c r="H329" i="5"/>
  <c r="E330" i="5" l="1"/>
  <c r="F330" i="5" s="1"/>
  <c r="G330" i="5" l="1"/>
  <c r="P330" i="5"/>
  <c r="S330" i="5" s="1"/>
  <c r="C331" i="5" l="1"/>
  <c r="D331" i="5"/>
  <c r="H330" i="5"/>
  <c r="E331" i="5" l="1"/>
  <c r="P331" i="5" l="1"/>
  <c r="S331" i="5" s="1"/>
  <c r="F331" i="5"/>
  <c r="G331" i="5" l="1"/>
  <c r="C332" i="5" l="1"/>
  <c r="D332" i="5"/>
  <c r="H331" i="5"/>
  <c r="E332" i="5" l="1"/>
  <c r="P332" i="5" l="1"/>
  <c r="S332" i="5" s="1"/>
  <c r="F332" i="5"/>
  <c r="G332" i="5" s="1"/>
  <c r="C333" i="5" l="1"/>
  <c r="D333" i="5"/>
  <c r="H332" i="5"/>
  <c r="E333" i="5" l="1"/>
  <c r="P333" i="5" s="1"/>
  <c r="S333" i="5" s="1"/>
  <c r="F333" i="5" l="1"/>
  <c r="G333" i="5" s="1"/>
  <c r="D334" i="5" l="1"/>
  <c r="C334" i="5"/>
  <c r="H333" i="5"/>
  <c r="E334" i="5" l="1"/>
  <c r="P334" i="5" s="1"/>
  <c r="S334" i="5" s="1"/>
  <c r="F334" i="5" l="1"/>
  <c r="G334" i="5" s="1"/>
  <c r="C335" i="5" s="1"/>
  <c r="H334" i="5" l="1"/>
  <c r="D335" i="5"/>
  <c r="E335" i="5"/>
  <c r="P335" i="5" s="1"/>
  <c r="S335" i="5" s="1"/>
  <c r="F335" i="5" l="1"/>
  <c r="G335" i="5" s="1"/>
  <c r="C336" i="5" l="1"/>
  <c r="D336" i="5"/>
  <c r="H335" i="5"/>
  <c r="E336" i="5" l="1"/>
  <c r="P336" i="5" s="1"/>
  <c r="S336" i="5" s="1"/>
  <c r="F336" i="5" l="1"/>
  <c r="G336" i="5" s="1"/>
  <c r="C337" i="5" l="1"/>
  <c r="D337" i="5"/>
  <c r="H336" i="5"/>
  <c r="E337" i="5" l="1"/>
  <c r="P337" i="5" s="1"/>
  <c r="S337" i="5" s="1"/>
  <c r="F337" i="5" l="1"/>
  <c r="G337" i="5" s="1"/>
  <c r="D338" i="5" l="1"/>
  <c r="C338" i="5"/>
  <c r="H337" i="5"/>
  <c r="E338" i="5" l="1"/>
  <c r="P338" i="5" s="1"/>
  <c r="S338" i="5" s="1"/>
  <c r="F338" i="5" l="1"/>
  <c r="G338" i="5" s="1"/>
  <c r="C339" i="5" s="1"/>
  <c r="H338" i="5" l="1"/>
  <c r="D339" i="5"/>
  <c r="E339" i="5"/>
  <c r="P339" i="5" l="1"/>
  <c r="S339" i="5" s="1"/>
  <c r="D31" i="6"/>
  <c r="I31" i="6" s="1"/>
  <c r="F339" i="5"/>
  <c r="E31" i="6" l="1"/>
  <c r="G339" i="5"/>
  <c r="C340" i="5" l="1"/>
  <c r="D340" i="5"/>
  <c r="H339" i="5"/>
  <c r="K31" i="6"/>
  <c r="F31" i="6"/>
  <c r="G31" i="6" l="1"/>
  <c r="B32" i="6"/>
  <c r="E340" i="5"/>
  <c r="F340" i="5" s="1"/>
  <c r="G340" i="5" s="1"/>
  <c r="P340" i="5" l="1"/>
  <c r="S340" i="5" s="1"/>
  <c r="C341" i="5"/>
  <c r="D341" i="5"/>
  <c r="H340" i="5"/>
  <c r="C32" i="6"/>
  <c r="E341" i="5" l="1"/>
  <c r="P341" i="5" l="1"/>
  <c r="S341" i="5" s="1"/>
  <c r="F341" i="5"/>
  <c r="G341" i="5" l="1"/>
  <c r="D342" i="5" l="1"/>
  <c r="C342" i="5"/>
  <c r="H341" i="5"/>
  <c r="E342" i="5" l="1"/>
  <c r="F342" i="5" s="1"/>
  <c r="G342" i="5" s="1"/>
  <c r="C343" i="5" l="1"/>
  <c r="D343" i="5"/>
  <c r="H342" i="5"/>
  <c r="P342" i="5"/>
  <c r="S342" i="5" s="1"/>
  <c r="E343" i="5" l="1"/>
  <c r="P343" i="5" l="1"/>
  <c r="S343" i="5" s="1"/>
  <c r="F343" i="5"/>
  <c r="G343" i="5" s="1"/>
  <c r="C344" i="5" l="1"/>
  <c r="D344" i="5"/>
  <c r="H343" i="5"/>
  <c r="E344" i="5" l="1"/>
  <c r="P344" i="5" l="1"/>
  <c r="S344" i="5" s="1"/>
  <c r="F344" i="5"/>
  <c r="G344" i="5" s="1"/>
  <c r="C345" i="5" l="1"/>
  <c r="D345" i="5"/>
  <c r="H344" i="5"/>
  <c r="E345" i="5" l="1"/>
  <c r="P345" i="5" s="1"/>
  <c r="S345" i="5" s="1"/>
  <c r="F345" i="5" l="1"/>
  <c r="G345" i="5" s="1"/>
  <c r="D346" i="5" s="1"/>
  <c r="H345" i="5" l="1"/>
  <c r="C346" i="5"/>
  <c r="E346" i="5" s="1"/>
  <c r="P346" i="5" s="1"/>
  <c r="S346" i="5" s="1"/>
  <c r="F346" i="5" l="1"/>
  <c r="G346" i="5" s="1"/>
  <c r="C347" i="5" l="1"/>
  <c r="D347" i="5"/>
  <c r="H346" i="5"/>
  <c r="E347" i="5" l="1"/>
  <c r="P347" i="5" s="1"/>
  <c r="S347" i="5" s="1"/>
  <c r="F347" i="5" l="1"/>
  <c r="G347" i="5" s="1"/>
  <c r="C348" i="5" l="1"/>
  <c r="D348" i="5"/>
  <c r="H347" i="5"/>
  <c r="E348" i="5" l="1"/>
  <c r="P348" i="5" s="1"/>
  <c r="S348" i="5" s="1"/>
  <c r="F348" i="5" l="1"/>
  <c r="G348" i="5" s="1"/>
  <c r="C349" i="5" l="1"/>
  <c r="D349" i="5"/>
  <c r="H348" i="5"/>
  <c r="E349" i="5" l="1"/>
  <c r="P349" i="5" s="1"/>
  <c r="S349" i="5" s="1"/>
  <c r="F349" i="5" l="1"/>
  <c r="G349" i="5" s="1"/>
  <c r="D350" i="5" l="1"/>
  <c r="C350" i="5"/>
  <c r="H349" i="5"/>
  <c r="E350" i="5" l="1"/>
  <c r="P350" i="5" s="1"/>
  <c r="S350" i="5" s="1"/>
  <c r="F350" i="5" l="1"/>
  <c r="G350" i="5" s="1"/>
  <c r="C351" i="5" s="1"/>
  <c r="H350" i="5" l="1"/>
  <c r="D351" i="5"/>
  <c r="E351" i="5"/>
  <c r="P351" i="5" l="1"/>
  <c r="S351" i="5" s="1"/>
  <c r="D32" i="6"/>
  <c r="I32" i="6" s="1"/>
  <c r="F351" i="5"/>
  <c r="E32" i="6" l="1"/>
  <c r="G351" i="5"/>
  <c r="C352" i="5" l="1"/>
  <c r="D352" i="5"/>
  <c r="H351" i="5"/>
  <c r="K32" i="6"/>
  <c r="F32" i="6"/>
  <c r="G32" i="6" l="1"/>
  <c r="B33" i="6"/>
  <c r="E352" i="5"/>
  <c r="C33" i="6" l="1"/>
  <c r="P352" i="5"/>
  <c r="S352" i="5" s="1"/>
  <c r="F352" i="5"/>
  <c r="G352" i="5" l="1"/>
  <c r="C353" i="5" l="1"/>
  <c r="D353" i="5"/>
  <c r="H352" i="5"/>
  <c r="E353" i="5" l="1"/>
  <c r="P353" i="5" l="1"/>
  <c r="S353" i="5" s="1"/>
  <c r="F353" i="5"/>
  <c r="G353" i="5" l="1"/>
  <c r="D354" i="5" l="1"/>
  <c r="C354" i="5"/>
  <c r="H353" i="5"/>
  <c r="E354" i="5" l="1"/>
  <c r="F354" i="5" s="1"/>
  <c r="G354" i="5" l="1"/>
  <c r="P354" i="5"/>
  <c r="S354" i="5" s="1"/>
  <c r="C355" i="5" l="1"/>
  <c r="D355" i="5"/>
  <c r="H354" i="5"/>
  <c r="E355" i="5" l="1"/>
  <c r="P355" i="5" l="1"/>
  <c r="S355" i="5" s="1"/>
  <c r="F355" i="5"/>
  <c r="G355" i="5" l="1"/>
  <c r="C356" i="5" l="1"/>
  <c r="D356" i="5"/>
  <c r="H355" i="5"/>
  <c r="E356" i="5" l="1"/>
  <c r="P356" i="5" l="1"/>
  <c r="S356" i="5" s="1"/>
  <c r="F356" i="5"/>
  <c r="G356" i="5" l="1"/>
  <c r="C357" i="5" l="1"/>
  <c r="D357" i="5"/>
  <c r="H356" i="5"/>
  <c r="E357" i="5" l="1"/>
  <c r="P357" i="5" s="1"/>
  <c r="S357" i="5" s="1"/>
  <c r="F357" i="5" l="1"/>
  <c r="G357" i="5" s="1"/>
  <c r="D358" i="5" l="1"/>
  <c r="C358" i="5"/>
  <c r="H357" i="5"/>
  <c r="E358" i="5" l="1"/>
  <c r="P358" i="5" s="1"/>
  <c r="S358" i="5" s="1"/>
  <c r="F358" i="5" l="1"/>
  <c r="G358" i="5" s="1"/>
  <c r="C359" i="5" l="1"/>
  <c r="D359" i="5"/>
  <c r="H358" i="5"/>
  <c r="E359" i="5" l="1"/>
  <c r="P359" i="5" s="1"/>
  <c r="S359" i="5" s="1"/>
  <c r="F359" i="5" l="1"/>
  <c r="G359" i="5" s="1"/>
  <c r="C360" i="5" l="1"/>
  <c r="D360" i="5"/>
  <c r="H359" i="5"/>
  <c r="E360" i="5" l="1"/>
  <c r="P360" i="5" s="1"/>
  <c r="S360" i="5" s="1"/>
  <c r="F360" i="5" l="1"/>
  <c r="G360" i="5" s="1"/>
  <c r="C361" i="5" l="1"/>
  <c r="D361" i="5"/>
  <c r="H360" i="5"/>
  <c r="E361" i="5" l="1"/>
  <c r="P361" i="5" s="1"/>
  <c r="S361" i="5" s="1"/>
  <c r="F361" i="5" l="1"/>
  <c r="G361" i="5" s="1"/>
  <c r="D362" i="5" l="1"/>
  <c r="C362" i="5"/>
  <c r="H361" i="5"/>
  <c r="E362" i="5" l="1"/>
  <c r="P362" i="5" s="1"/>
  <c r="S362" i="5" s="1"/>
  <c r="F362" i="5" l="1"/>
  <c r="G362" i="5" s="1"/>
  <c r="C363" i="5" l="1"/>
  <c r="D363" i="5"/>
  <c r="H362" i="5"/>
  <c r="E363" i="5" l="1"/>
  <c r="P363" i="5" l="1"/>
  <c r="E364" i="5"/>
  <c r="D33" i="6"/>
  <c r="I33" i="6" s="1"/>
  <c r="F363" i="5"/>
  <c r="E33" i="6" l="1"/>
  <c r="G363" i="5"/>
  <c r="H363" i="5" s="1"/>
  <c r="S363" i="5"/>
  <c r="S364" i="5" s="1"/>
  <c r="B26" i="3" s="1"/>
  <c r="P364" i="5"/>
  <c r="B25" i="3" s="1"/>
  <c r="K33" i="6" l="1"/>
  <c r="F33" i="6"/>
  <c r="G33" i="6" s="1"/>
</calcChain>
</file>

<file path=xl/sharedStrings.xml><?xml version="1.0" encoding="utf-8"?>
<sst xmlns="http://schemas.openxmlformats.org/spreadsheetml/2006/main" count="558" uniqueCount="212">
  <si>
    <t>Interest</t>
  </si>
  <si>
    <t>Annual Interest Rate</t>
  </si>
  <si>
    <t>Loan Repayment</t>
  </si>
  <si>
    <t>% Capital Outstanding</t>
  </si>
  <si>
    <t>Repayment Number</t>
  </si>
  <si>
    <t>Input Variables</t>
  </si>
  <si>
    <t>Bond Amount</t>
  </si>
  <si>
    <t>Monthly Bond Repayment</t>
  </si>
  <si>
    <t>Total Interest over Bond Period</t>
  </si>
  <si>
    <t>Bond Period in Years</t>
  </si>
  <si>
    <t>Remuneration</t>
  </si>
  <si>
    <t>Operational Expenses</t>
  </si>
  <si>
    <t>Gross Salary</t>
  </si>
  <si>
    <t>Rent Paid</t>
  </si>
  <si>
    <t>Subsidies Received</t>
  </si>
  <si>
    <t>Water, Electricity &amp; Services</t>
  </si>
  <si>
    <t>Commission Received</t>
  </si>
  <si>
    <t>Rates &amp; Taxes</t>
  </si>
  <si>
    <t>Enter the average monthly commission received</t>
  </si>
  <si>
    <t>Total Allowances</t>
  </si>
  <si>
    <t>Repairs &amp; Maintenance</t>
  </si>
  <si>
    <t>Other</t>
  </si>
  <si>
    <t>Levies Paid</t>
  </si>
  <si>
    <t>Enter the total of any other remuneration received</t>
  </si>
  <si>
    <t>Deductions</t>
  </si>
  <si>
    <t>Insurance - Short Term</t>
  </si>
  <si>
    <t>Pension</t>
  </si>
  <si>
    <t>Insurance - Life</t>
  </si>
  <si>
    <t>Medical Aid</t>
  </si>
  <si>
    <t>Medical Costs</t>
  </si>
  <si>
    <t>Retirement Annuity</t>
  </si>
  <si>
    <t>Investments - Retirement Annuities</t>
  </si>
  <si>
    <t>Income Tax (PAYE)</t>
  </si>
  <si>
    <t>Investments - Other</t>
  </si>
  <si>
    <t>Donations</t>
  </si>
  <si>
    <t>Education</t>
  </si>
  <si>
    <t>This amount represents the monthly combined net remuneration</t>
  </si>
  <si>
    <t>Other Deductions</t>
  </si>
  <si>
    <t>Fuel &amp; Vehicle Maintenance</t>
  </si>
  <si>
    <t>Total Deductions</t>
  </si>
  <si>
    <t>Television Rental</t>
  </si>
  <si>
    <t>Enter the monthly average rental income received from existing buy to let properties</t>
  </si>
  <si>
    <t>Net Remuneration</t>
  </si>
  <si>
    <t>Memberships</t>
  </si>
  <si>
    <t>Enter monthly maintenance amount received from a previous spouse</t>
  </si>
  <si>
    <t>Subscriptions</t>
  </si>
  <si>
    <t>Enter the total monthly pension received</t>
  </si>
  <si>
    <t>Other Income</t>
  </si>
  <si>
    <t>Domestic Wages</t>
  </si>
  <si>
    <t>Dividend Income</t>
  </si>
  <si>
    <t>Gardening</t>
  </si>
  <si>
    <t>Rental Income</t>
  </si>
  <si>
    <t>Groceries</t>
  </si>
  <si>
    <t>Maintenance</t>
  </si>
  <si>
    <t>Clothing</t>
  </si>
  <si>
    <t>Enter the average monthly repairs and maintenance on existing properties</t>
  </si>
  <si>
    <t>Monthly Pension</t>
  </si>
  <si>
    <t>Entertainment</t>
  </si>
  <si>
    <t>Total Other Income</t>
  </si>
  <si>
    <t>Maintenance Payments</t>
  </si>
  <si>
    <t>Enter the current monthly insurance premium</t>
  </si>
  <si>
    <t>Total Operational Expenses</t>
  </si>
  <si>
    <t>Enter the current monthly life insurance premium</t>
  </si>
  <si>
    <t>Financing Expenses</t>
  </si>
  <si>
    <t>Enter the total monthly premiums associated with retirement annuities</t>
  </si>
  <si>
    <t>Enter the average monthly payments relating to other investments</t>
  </si>
  <si>
    <t>Personal Loan Instalments</t>
  </si>
  <si>
    <t>Financing - Motor Vehicles</t>
  </si>
  <si>
    <t>Financing - Computers</t>
  </si>
  <si>
    <t>Financing - Furniture</t>
  </si>
  <si>
    <t>Credit Card Repayments</t>
  </si>
  <si>
    <t>Bank Charges</t>
  </si>
  <si>
    <t>Total Financing Expenses</t>
  </si>
  <si>
    <t>Enter the average monthly cost associated with gardening services / landscaping</t>
  </si>
  <si>
    <t>Enter the average monthly grocery spend</t>
  </si>
  <si>
    <t>Net Disposable Income Calculation</t>
  </si>
  <si>
    <t>Enter the average monthly clothing spend</t>
  </si>
  <si>
    <t>Enter the average monthly cost associated with entertainment, take-outs and restaurants</t>
  </si>
  <si>
    <t>Add: Other Income</t>
  </si>
  <si>
    <t>Less: Operational Expenses</t>
  </si>
  <si>
    <t>Less: Financing Expenses</t>
  </si>
  <si>
    <t>Net Disposable Income</t>
  </si>
  <si>
    <t>Input Field Guidance</t>
  </si>
  <si>
    <t>Interest Rate Safety</t>
  </si>
  <si>
    <t>Annual Interest Rate Sensitivity</t>
  </si>
  <si>
    <t>Average Annual Inflation Rate</t>
  </si>
  <si>
    <t>Bond Repayment</t>
  </si>
  <si>
    <t>PV Factor</t>
  </si>
  <si>
    <t>PV Interest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</si>
  <si>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</si>
  <si>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</si>
  <si>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</si>
  <si>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</si>
  <si>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</si>
  <si>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</si>
  <si>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</si>
  <si>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</si>
  <si>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</si>
  <si>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</si>
  <si>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</si>
  <si>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</si>
  <si>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</si>
  <si>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</si>
  <si>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</si>
  <si>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</si>
  <si>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</si>
  <si>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</si>
  <si>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</si>
  <si>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</si>
  <si>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Annual Amortization Table</t>
  </si>
  <si>
    <t>Year 21</t>
  </si>
  <si>
    <t>Year 22</t>
  </si>
  <si>
    <t>Year 23</t>
  </si>
  <si>
    <t>Year 24</t>
  </si>
  <si>
    <t>Year 25</t>
  </si>
  <si>
    <t>Year 26</t>
  </si>
  <si>
    <t>Year 27</t>
  </si>
  <si>
    <t>Year 28</t>
  </si>
  <si>
    <t>Year 29</t>
  </si>
  <si>
    <t>Year 30</t>
  </si>
  <si>
    <t>Total Adjusted Interest over Bond Period</t>
  </si>
  <si>
    <t>Interest Saving</t>
  </si>
  <si>
    <t>Present Value of Interest Saving</t>
  </si>
  <si>
    <t>Years</t>
  </si>
  <si>
    <t>Amortization</t>
  </si>
  <si>
    <t>Increased Instalment</t>
  </si>
  <si>
    <t>Capital Repayment</t>
  </si>
  <si>
    <t>Minimum Required Net Disposable Income</t>
  </si>
  <si>
    <t>AnnualAmort Sheet</t>
  </si>
  <si>
    <t>NetDisposable Sheet</t>
  </si>
  <si>
    <t>MonthAmort Sheet</t>
  </si>
  <si>
    <t>Additional Monthly Bond Repayment</t>
  </si>
  <si>
    <t>Enter the average monthly vehicle fuel and maintenance costs</t>
  </si>
  <si>
    <t>Enter the monthly subscription fee applicable to television / cable rentals</t>
  </si>
  <si>
    <t>Enter the total monthly subscription fees applicable to newspapers, magazines, etc.</t>
  </si>
  <si>
    <t>Calculation Results:</t>
  </si>
  <si>
    <t>Monthly Amortization Table</t>
  </si>
  <si>
    <t>Instructions</t>
  </si>
  <si>
    <t>Telephone / Cell Phone / Internet</t>
  </si>
  <si>
    <t>Enter the combined monthly gross household salaries</t>
  </si>
  <si>
    <t>Enter total of all subsidies received as part of remuneration, e.g.. housing subsidy</t>
  </si>
  <si>
    <t>Enter the total monthly pension fund deductions</t>
  </si>
  <si>
    <t>Enter the total monthly medical aid deductions</t>
  </si>
  <si>
    <t>Enter the total monthly retirement annuity contributions</t>
  </si>
  <si>
    <t>Enter the total monthly income tax deducted</t>
  </si>
  <si>
    <t>Enter the total of all other deductions, e.g.. funeral plan</t>
  </si>
  <si>
    <t>Enter the average monthly dividend income</t>
  </si>
  <si>
    <t>Enter the total monthly rent paid. If a primary residence is being acquired and a property is currently being rented, the rent amount should be excluded from the calculation</t>
  </si>
  <si>
    <t>Enter the monthly levy payable to a body corporate for properties that form part of a complex</t>
  </si>
  <si>
    <t>Enter the average monthly medical costs that are not covered by a medical aid</t>
  </si>
  <si>
    <t>Enter the average monthly donations amount</t>
  </si>
  <si>
    <t>Enter the average monthly education cost, e.g.. school fees</t>
  </si>
  <si>
    <t>Enter the monthly average membership cost, e.g.. gym membership</t>
  </si>
  <si>
    <t>Enter the total monthly domestic wages, e.g.. housekeeper wages, gardener wages, etc.</t>
  </si>
  <si>
    <t>Enter a monthly total for maintenance payments relating to estranged spouses and dependents</t>
  </si>
  <si>
    <t>Enter total monthly cost of any other expense items that do not form part of any of the other categories</t>
  </si>
  <si>
    <t>Enter a monthly total for personal loan repayments</t>
  </si>
  <si>
    <t>Enter a monthly total for motor finance repayments</t>
  </si>
  <si>
    <t>Enter a monthly total for computer finance repayments</t>
  </si>
  <si>
    <t>Enter a monthly total for furniture finance repayments</t>
  </si>
  <si>
    <t>Enter a monthly total for credit card repayments</t>
  </si>
  <si>
    <t>Enter the average monthly combined bank charges</t>
  </si>
  <si>
    <t>Enter a total for any other financing payments that do not form part of the other financing cost categories</t>
  </si>
  <si>
    <t>Note: If you're experiencing any difficulty in completing this spreadsheet, we recommend using our Personal Finance template to analyze your monthly household expenses.</t>
  </si>
  <si>
    <t>Total Gross Remuneration</t>
  </si>
  <si>
    <t>Calculation Results</t>
  </si>
  <si>
    <t>Opening Balance</t>
  </si>
  <si>
    <t>Closing Balance</t>
  </si>
  <si>
    <t>Interest Charged</t>
  </si>
  <si>
    <t>Capital Repaid</t>
  </si>
  <si>
    <t>The following sheets are included in this template:</t>
  </si>
  <si>
    <t>Maximum Bond Qualification Amount</t>
  </si>
  <si>
    <t>Increased Instalment Repayment Amount</t>
  </si>
  <si>
    <t>Adjusted Bond Repayment Period (in months)</t>
  </si>
  <si>
    <t>Adjusted Bond Repayment Period (in years)</t>
  </si>
  <si>
    <t>Monthly Difference</t>
  </si>
  <si>
    <t>Total Bond Repayment over Bond Period</t>
  </si>
  <si>
    <t>© www.excel-skills.com</t>
  </si>
  <si>
    <t>Capital 
Repaid</t>
  </si>
  <si>
    <t>www.excel-skills.co.uk</t>
  </si>
  <si>
    <t>© www.excel-skills.co.uk</t>
  </si>
  <si>
    <t>Excel Skills UK | Mortgage Calculator Template</t>
  </si>
  <si>
    <t>Mortgage calculators are sometimes also referred to as home loan calculators or mortgage calculators. The aim of this free Excel template is to enable users to calculate monthly mortgage repayments, determine the affordability of a home loan, calculate the interest savings that result from increased mortgage instalments and measure the sensitivity of mortgage repayments to changes in interest rates. After using this template, you will also gain a better understanding of home loan amortization and specifically the timing of capital repayments on a mortgage.</t>
  </si>
  <si>
    <t>MortgageCalculator Sheet</t>
  </si>
  <si>
    <t>All the calculations in this template are based on the values that are entered in the input cells from cell B4 to B9 on the MortgageCalculator sheet (except for the net disposable income calculation). Input guidance is displayed below the selected input cell. We have also added data validation to all input cells to ensure that only valid user input is accepted.</t>
  </si>
  <si>
    <t>The monthly mortgage repayment amount is calculated from the mortgage principle amount (cell B4), mortgage period (cell B6) and the annual interest rate (cell B5).</t>
  </si>
  <si>
    <t>The total interest paid over the entire mortgage period is the total amount of interest that will have to be paid over the entire mortgage period.</t>
  </si>
  <si>
    <t>The total mortgage repayment over the mortgage period is the sum of all the monthly mortgage repayment amounts. This amount consists of all interest charges and capital repayments.</t>
  </si>
  <si>
    <t>The monthly net disposable Income is calculated on the NetDisposable sheet - refer to this sheet for more information on the calculation.</t>
  </si>
  <si>
    <t>The maximum mortgage qualification amount is calculated based on the net disposable income, annual interest rate and mortgage period. It represents an estimate of the maximum mortgage amount that applicants can qualify for based on their combined monthly net disposable income. There are a number of other factors that financial institutions will consider when determining the maximum mortgage qualification amount - our calculation should therefore only be seen as an estimate which cannot be guaranteed.</t>
  </si>
  <si>
    <t>The minimum required net disposable income is the minimum net disposable income that is required in order to qualify for the mortgage principle amount that is entered in cell B4.</t>
  </si>
  <si>
    <t>The interest rate safety percentage indicates the percentage by which interest rates have to increase before the monthly net disposable income would not be sufficient to cover the required monthly mortgage repayments.</t>
  </si>
  <si>
    <t>The increased instalment interest saving chart is a visual display of the interest savings that result from effecting increased monthly mortgage repayments.</t>
  </si>
  <si>
    <t>This sheet includes a detailed calculation of the monthly net disposable income. All values should be entered as positive values. Refer to the guidance that has been included from row 38 downwards for more information on the input that is required in each input cell.</t>
  </si>
  <si>
    <t>This sheet includes an annual amortization table that is based on the mortgage input values that are entered in cell B4 to B6 on the MortgageCalculator sheet. We recommend that you pay special attention to the outstanding capital percentage in column G as it indicates how the capital will be repaid over the entire mortgage period. You'll notice that during the first few years of the mortgage repayment period, the monthly mortgage repayments consist almost entirely of interest.</t>
  </si>
  <si>
    <t>This sheet includes a monthly amortization table that is based on the mortgage input values that are entered in cell B4 to B6 on the MortgageCalculator sheet.</t>
  </si>
  <si>
    <t>Help</t>
  </si>
  <si>
    <t>If you experience any difficulty while using this template, please e-mail us at support@excel-skills.co.uk for assistance.</t>
  </si>
  <si>
    <t>The increased instalments in row 21 to 26 are based on the additional monthly mortgage repayment entered in cell B7. The assumption is made that the entire additional mortgage repayments are deducted from the outstanding capital balance, thereby resulting in a shorter mortgage repayment period. Note that the present value of the interest saving is calculated by discounting the monthly interest savings by the average annual inflation rate over the entire mortgage period. It represents the value of future interest savings in today's monetary terms.</t>
  </si>
  <si>
    <t>The interest rate sensitivity calculation measures the effect that changes in the mortgage interest rate have on monthly mortgage repayments. The interest rate sensitivity percentage entered in cell B8 is used for this purpose.</t>
  </si>
  <si>
    <t>The capital repayment chart is a visualization of the timing of capital repayments over the entire mortgage period.</t>
  </si>
  <si>
    <t>Mortgage Calculator</t>
  </si>
  <si>
    <t>National Insurance (NI)</t>
  </si>
  <si>
    <t>Other Tax Deductions</t>
  </si>
  <si>
    <t>Enter the total monthly allowances received as part of remuneration, e.g.. travel allowance, mobile phone allowance, etc.</t>
  </si>
  <si>
    <t>Enter the total NI deducted</t>
  </si>
  <si>
    <t>Enter the total of any other income tax deductions</t>
  </si>
  <si>
    <t>Enter the monthly average for water, electricity and gas payments</t>
  </si>
  <si>
    <t>Enter the monthly council tax paid on properties owned</t>
  </si>
  <si>
    <t>Enter the average monthly telephone, mobile phone and internet expense</t>
  </si>
  <si>
    <t>Enter a monthly total for existing mortgage repayments</t>
  </si>
  <si>
    <t>Mortgage Repayments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</si>
</sst>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0.000_ ;\-#,##0.000\ "/>
    <numFmt numFmtId="168" formatCode="_ * #,##0.00_ ;_ * \-#,##0.00_ ;_ * &quot;-&quot;???_ ;_ @_ "/>
  </numFmts>
  <fonts count="31" x14ac:knownFonts="1">
    <font>
      <sz val="10"/>
      <name val="Century Gothic"/>
      <family val="2"/>
      <scheme val="minor"/>
    </font>
    <font>
      <sz val="10"/>
      <name val="Arial"/>
      <family val="2"/>
    </font>
    <font>
      <u/>
      <sz val="8"/>
      <color indexed="12"/>
      <name val="Arial"/>
      <family val="2"/>
    </font>
    <font>
      <sz val="8"/>
      <name val="Arial"/>
      <family val="2"/>
    </font>
    <font>
      <sz val="10"/>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2"/>
      <name val="Century Gothic"/>
      <family val="2"/>
      <scheme val="minor"/>
    </font>
    <font>
      <b/>
      <sz val="12"/>
      <color indexed="8"/>
      <name val="Century Gothic"/>
      <family val="2"/>
      <scheme val="minor"/>
    </font>
    <font>
      <b/>
      <sz val="10"/>
      <color indexed="8"/>
      <name val="Century Gothic"/>
      <family val="2"/>
      <scheme val="minor"/>
    </font>
    <font>
      <sz val="10"/>
      <color indexed="9"/>
      <name val="Century Gothic"/>
      <family val="2"/>
      <scheme val="minor"/>
    </font>
    <font>
      <sz val="10"/>
      <color theme="0"/>
      <name val="Century Gothic"/>
      <family val="2"/>
      <scheme val="minor"/>
    </font>
    <font>
      <b/>
      <sz val="10"/>
      <color indexed="9"/>
      <name val="Century Gothic"/>
      <family val="2"/>
      <scheme val="minor"/>
    </font>
    <font>
      <sz val="10"/>
      <color indexed="8"/>
      <name val="Century Gothic"/>
      <family val="2"/>
      <scheme val="minor"/>
    </font>
    <font>
      <sz val="10"/>
      <color indexed="12"/>
      <name val="Century Gothic"/>
      <family val="2"/>
      <scheme val="minor"/>
    </font>
    <font>
      <b/>
      <sz val="10"/>
      <color indexed="12"/>
      <name val="Century Gothic"/>
      <family val="2"/>
      <scheme val="minor"/>
    </font>
    <font>
      <b/>
      <sz val="9"/>
      <name val="Century Gothic"/>
      <family val="2"/>
      <scheme val="minor"/>
    </font>
    <font>
      <sz val="9"/>
      <color indexed="10"/>
      <name val="Century Gothic"/>
      <family val="2"/>
      <scheme val="minor"/>
    </font>
    <font>
      <sz val="9"/>
      <color indexed="17"/>
      <name val="Century Gothic"/>
      <family val="2"/>
      <scheme val="minor"/>
    </font>
    <font>
      <b/>
      <sz val="9"/>
      <color indexed="17"/>
      <name val="Century Gothic"/>
      <family val="2"/>
      <scheme val="minor"/>
    </font>
    <font>
      <b/>
      <sz val="9"/>
      <color indexed="10"/>
      <name val="Century Gothic"/>
      <family val="2"/>
      <scheme val="minor"/>
    </font>
    <font>
      <sz val="9"/>
      <color theme="0"/>
      <name val="Century Gothic"/>
      <family val="2"/>
      <scheme val="minor"/>
    </font>
    <font>
      <sz val="9"/>
      <name val="Century Gothic"/>
      <family val="2"/>
      <scheme val="minor"/>
    </font>
    <font>
      <b/>
      <sz val="9"/>
      <color indexed="12"/>
      <name val="Century Gothic"/>
      <family val="2"/>
      <scheme val="minor"/>
    </font>
    <font>
      <b/>
      <u/>
      <sz val="10"/>
      <color theme="4" tint="0.39997558519241921"/>
      <name val="Arial"/>
      <family val="2"/>
    </font>
    <font>
      <b/>
      <sz val="11"/>
      <name val="Arial"/>
      <family val="2"/>
    </font>
    <font>
      <i/>
      <sz val="11"/>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s>
  <cellStyleXfs count="7">
    <xf numFmtId="0" fontId="0" fillId="0" borderId="0">
      <alignment wrapText="1"/>
    </xf>
    <xf numFmtId="164" fontId="1" fillId="0" borderId="0" applyFont="0" applyFill="0" applyBorder="0" applyAlignment="0" applyProtection="0">
      <alignment wrapText="1"/>
    </xf>
    <xf numFmtId="0" fontId="2"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alignment wrapText="1"/>
    </xf>
  </cellStyleXfs>
  <cellXfs count="102">
    <xf numFmtId="0" fontId="0" fillId="0" borderId="0" xfId="0">
      <alignment wrapText="1"/>
    </xf>
    <xf numFmtId="0" fontId="6" fillId="0" borderId="0" xfId="0" applyFont="1">
      <alignment wrapText="1"/>
    </xf>
    <xf numFmtId="0" fontId="7" fillId="0" borderId="0" xfId="0" applyFont="1" applyAlignment="1" applyProtection="1">
      <protection hidden="1"/>
    </xf>
    <xf numFmtId="0" fontId="8" fillId="0" borderId="0" xfId="0" applyFont="1" applyProtection="1">
      <alignment wrapText="1"/>
      <protection hidden="1"/>
    </xf>
    <xf numFmtId="0" fontId="10" fillId="0" borderId="0" xfId="2" applyFont="1" applyAlignment="1" applyProtection="1">
      <alignment horizontal="right"/>
      <protection hidden="1"/>
    </xf>
    <xf numFmtId="0" fontId="8" fillId="0" borderId="0" xfId="0" applyFont="1" applyAlignment="1" applyProtection="1">
      <alignment horizontal="justify" vertical="center" wrapText="1"/>
      <protection hidden="1"/>
    </xf>
    <xf numFmtId="0" fontId="8" fillId="0" borderId="0" xfId="0" applyFont="1" applyAlignment="1" applyProtection="1">
      <alignment wrapText="1"/>
      <protection hidden="1"/>
    </xf>
    <xf numFmtId="0" fontId="10" fillId="0" borderId="0" xfId="2" applyFont="1" applyAlignment="1" applyProtection="1">
      <alignment horizontal="right" wrapText="1"/>
      <protection hidden="1"/>
    </xf>
    <xf numFmtId="0" fontId="11" fillId="0" borderId="0" xfId="0" applyFont="1" applyAlignment="1" applyProtection="1">
      <alignment wrapText="1"/>
      <protection hidden="1"/>
    </xf>
    <xf numFmtId="0" fontId="9"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11" fillId="0" borderId="0" xfId="0" applyFont="1" applyAlignment="1" applyProtection="1">
      <protection hidden="1"/>
    </xf>
    <xf numFmtId="0" fontId="11" fillId="0" borderId="0" xfId="4" applyFont="1" applyBorder="1" applyAlignment="1" applyProtection="1">
      <alignment horizontal="left"/>
      <protection hidden="1"/>
    </xf>
    <xf numFmtId="0" fontId="11" fillId="0" borderId="0" xfId="0" applyFont="1" applyAlignment="1" applyProtection="1">
      <alignment horizontal="left"/>
      <protection hidden="1"/>
    </xf>
    <xf numFmtId="0" fontId="12" fillId="0" borderId="0" xfId="0" applyFont="1" applyAlignment="1" applyProtection="1">
      <protection hidden="1"/>
    </xf>
    <xf numFmtId="0" fontId="8" fillId="0" borderId="0" xfId="5" applyFont="1" applyProtection="1">
      <protection hidden="1"/>
    </xf>
    <xf numFmtId="164" fontId="8" fillId="0" borderId="0" xfId="1" applyFont="1" applyAlignment="1" applyProtection="1">
      <protection hidden="1"/>
    </xf>
    <xf numFmtId="0" fontId="14" fillId="0" borderId="0" xfId="5" applyFont="1" applyProtection="1">
      <protection hidden="1"/>
    </xf>
    <xf numFmtId="164" fontId="14" fillId="0" borderId="0" xfId="1" applyFont="1" applyAlignment="1" applyProtection="1">
      <protection hidden="1"/>
    </xf>
    <xf numFmtId="167" fontId="14" fillId="0" borderId="0" xfId="1" applyNumberFormat="1" applyFont="1" applyAlignment="1" applyProtection="1">
      <protection hidden="1"/>
    </xf>
    <xf numFmtId="168" fontId="14" fillId="0" borderId="0" xfId="5" applyNumberFormat="1" applyFont="1" applyProtection="1">
      <protection hidden="1"/>
    </xf>
    <xf numFmtId="0" fontId="15" fillId="0" borderId="0" xfId="0" applyFont="1" applyAlignment="1" applyProtection="1">
      <protection hidden="1"/>
    </xf>
    <xf numFmtId="10" fontId="8" fillId="0" borderId="0" xfId="6" applyNumberFormat="1" applyFont="1" applyAlignment="1" applyProtection="1">
      <protection hidden="1"/>
    </xf>
    <xf numFmtId="0" fontId="7" fillId="0" borderId="0" xfId="5" applyFont="1" applyAlignment="1" applyProtection="1">
      <alignment horizontal="center" wrapText="1"/>
      <protection hidden="1"/>
    </xf>
    <xf numFmtId="0" fontId="7" fillId="3" borderId="1" xfId="3" applyFont="1" applyFill="1" applyBorder="1" applyAlignment="1" applyProtection="1">
      <alignment horizontal="center" wrapText="1"/>
      <protection hidden="1"/>
    </xf>
    <xf numFmtId="164" fontId="7" fillId="3" borderId="1" xfId="1" applyFont="1" applyFill="1" applyBorder="1" applyAlignment="1" applyProtection="1">
      <alignment horizontal="center" wrapText="1"/>
      <protection hidden="1"/>
    </xf>
    <xf numFmtId="10" fontId="7" fillId="3" borderId="1" xfId="6" applyNumberFormat="1" applyFont="1" applyFill="1" applyBorder="1" applyAlignment="1" applyProtection="1">
      <alignment horizontal="center" wrapText="1"/>
      <protection hidden="1"/>
    </xf>
    <xf numFmtId="165" fontId="7" fillId="0" borderId="0" xfId="6" applyNumberFormat="1" applyFont="1" applyAlignment="1" applyProtection="1">
      <alignment horizontal="center" wrapText="1"/>
      <protection hidden="1"/>
    </xf>
    <xf numFmtId="164" fontId="16" fillId="0" borderId="0" xfId="1" applyFont="1" applyAlignment="1" applyProtection="1">
      <alignment horizontal="center" wrapText="1"/>
      <protection hidden="1"/>
    </xf>
    <xf numFmtId="167" fontId="16" fillId="0" borderId="0" xfId="1" applyNumberFormat="1" applyFont="1" applyAlignment="1" applyProtection="1">
      <alignment horizontal="center" wrapText="1"/>
      <protection hidden="1"/>
    </xf>
    <xf numFmtId="168" fontId="16" fillId="0" borderId="0" xfId="5" applyNumberFormat="1" applyFont="1" applyAlignment="1" applyProtection="1">
      <alignment horizontal="center" wrapText="1"/>
      <protection hidden="1"/>
    </xf>
    <xf numFmtId="0" fontId="8" fillId="0" borderId="0" xfId="5" applyFont="1" applyAlignment="1" applyProtection="1">
      <alignment horizontal="center"/>
      <protection hidden="1"/>
    </xf>
    <xf numFmtId="164" fontId="8" fillId="0" borderId="0" xfId="1" applyNumberFormat="1" applyFont="1" applyAlignment="1" applyProtection="1">
      <protection hidden="1"/>
    </xf>
    <xf numFmtId="164" fontId="14" fillId="0" borderId="0" xfId="5" applyNumberFormat="1" applyFont="1" applyProtection="1">
      <protection hidden="1"/>
    </xf>
    <xf numFmtId="0" fontId="8" fillId="0" borderId="0" xfId="0" applyFont="1" applyAlignment="1" applyProtection="1">
      <protection hidden="1"/>
    </xf>
    <xf numFmtId="0" fontId="14" fillId="0" borderId="0" xfId="0" applyFont="1" applyAlignment="1" applyProtection="1">
      <protection hidden="1"/>
    </xf>
    <xf numFmtId="165" fontId="8" fillId="0" borderId="0" xfId="6" applyNumberFormat="1" applyFont="1" applyAlignment="1" applyProtection="1">
      <protection hidden="1"/>
    </xf>
    <xf numFmtId="0" fontId="7" fillId="3" borderId="1" xfId="0" applyFont="1" applyFill="1" applyBorder="1" applyAlignment="1" applyProtection="1">
      <alignment horizontal="center" wrapText="1"/>
      <protection hidden="1"/>
    </xf>
    <xf numFmtId="165" fontId="7" fillId="3" borderId="1" xfId="6" applyNumberFormat="1" applyFont="1" applyFill="1" applyBorder="1" applyAlignment="1" applyProtection="1">
      <alignment horizontal="center" wrapText="1"/>
      <protection hidden="1"/>
    </xf>
    <xf numFmtId="0" fontId="16" fillId="0" borderId="0" xfId="0" applyFont="1" applyAlignment="1" applyProtection="1">
      <alignment horizontal="center" wrapText="1"/>
      <protection hidden="1"/>
    </xf>
    <xf numFmtId="164" fontId="16" fillId="0" borderId="0" xfId="1" applyFont="1" applyBorder="1" applyAlignment="1" applyProtection="1">
      <alignment horizontal="center" wrapText="1"/>
      <protection hidden="1"/>
    </xf>
    <xf numFmtId="0" fontId="8" fillId="0" borderId="0" xfId="0" applyFont="1" applyAlignment="1" applyProtection="1">
      <alignment horizontal="center"/>
      <protection hidden="1"/>
    </xf>
    <xf numFmtId="164" fontId="14" fillId="0" borderId="0" xfId="0" applyNumberFormat="1" applyFont="1" applyAlignment="1" applyProtection="1">
      <protection hidden="1"/>
    </xf>
    <xf numFmtId="0" fontId="7" fillId="0" borderId="0" xfId="4" applyFont="1" applyBorder="1" applyAlignment="1" applyProtection="1">
      <alignment horizontal="left"/>
      <protection hidden="1"/>
    </xf>
    <xf numFmtId="0" fontId="8" fillId="0" borderId="0" xfId="4" applyFont="1" applyProtection="1">
      <protection hidden="1"/>
    </xf>
    <xf numFmtId="0" fontId="7" fillId="0" borderId="0" xfId="4" applyFont="1" applyBorder="1" applyProtection="1">
      <protection hidden="1"/>
    </xf>
    <xf numFmtId="166" fontId="8" fillId="0" borderId="0" xfId="1" applyNumberFormat="1" applyFont="1" applyBorder="1" applyAlignment="1" applyProtection="1">
      <protection hidden="1"/>
    </xf>
    <xf numFmtId="0" fontId="7" fillId="0" borderId="0" xfId="4" applyFont="1" applyFill="1" applyBorder="1" applyProtection="1">
      <protection hidden="1"/>
    </xf>
    <xf numFmtId="0" fontId="8" fillId="0" borderId="0" xfId="4" applyFont="1" applyBorder="1" applyProtection="1">
      <protection hidden="1"/>
    </xf>
    <xf numFmtId="166" fontId="8" fillId="2" borderId="1" xfId="1" applyNumberFormat="1" applyFont="1" applyFill="1" applyBorder="1" applyAlignment="1" applyProtection="1">
      <protection locked="0"/>
    </xf>
    <xf numFmtId="0" fontId="8" fillId="0" borderId="0" xfId="4" applyFont="1" applyFill="1" applyBorder="1" applyProtection="1">
      <protection hidden="1"/>
    </xf>
    <xf numFmtId="0" fontId="17" fillId="0" borderId="0" xfId="4" applyFont="1" applyBorder="1" applyProtection="1">
      <protection hidden="1"/>
    </xf>
    <xf numFmtId="166" fontId="7" fillId="3" borderId="1" xfId="1" applyNumberFormat="1" applyFont="1" applyFill="1" applyBorder="1" applyAlignment="1" applyProtection="1">
      <protection hidden="1"/>
    </xf>
    <xf numFmtId="0" fontId="17" fillId="0" borderId="0" xfId="4" applyFont="1" applyFill="1" applyBorder="1" applyProtection="1">
      <protection hidden="1"/>
    </xf>
    <xf numFmtId="0" fontId="13" fillId="0" borderId="0" xfId="4" applyFont="1" applyFill="1" applyBorder="1" applyProtection="1">
      <protection hidden="1"/>
    </xf>
    <xf numFmtId="0" fontId="18" fillId="0" borderId="0" xfId="4" applyFont="1" applyProtection="1">
      <protection hidden="1"/>
    </xf>
    <xf numFmtId="166" fontId="7" fillId="0" borderId="0" xfId="1" applyNumberFormat="1" applyFont="1" applyBorder="1" applyAlignment="1" applyProtection="1">
      <protection hidden="1"/>
    </xf>
    <xf numFmtId="0" fontId="7" fillId="0" borderId="0" xfId="4" applyFont="1" applyProtection="1">
      <protection hidden="1"/>
    </xf>
    <xf numFmtId="0" fontId="8" fillId="0" borderId="2" xfId="4" applyFont="1" applyBorder="1" applyProtection="1">
      <protection hidden="1"/>
    </xf>
    <xf numFmtId="166" fontId="8" fillId="0" borderId="2" xfId="1" applyNumberFormat="1" applyFont="1" applyBorder="1" applyAlignment="1" applyProtection="1">
      <protection hidden="1"/>
    </xf>
    <xf numFmtId="0" fontId="18" fillId="0" borderId="2" xfId="4" applyFont="1" applyBorder="1" applyProtection="1">
      <protection hidden="1"/>
    </xf>
    <xf numFmtId="166" fontId="8" fillId="0" borderId="0" xfId="1" applyNumberFormat="1" applyFont="1" applyAlignment="1" applyProtection="1">
      <protection hidden="1"/>
    </xf>
    <xf numFmtId="166" fontId="7" fillId="3" borderId="3" xfId="1" applyNumberFormat="1" applyFont="1" applyFill="1" applyBorder="1" applyAlignment="1" applyProtection="1">
      <protection hidden="1"/>
    </xf>
    <xf numFmtId="0" fontId="19" fillId="0" borderId="0" xfId="4" applyFont="1" applyProtection="1">
      <protection hidden="1"/>
    </xf>
    <xf numFmtId="0" fontId="19" fillId="0" borderId="0" xfId="4" applyFont="1" applyBorder="1" applyProtection="1">
      <protection hidden="1"/>
    </xf>
    <xf numFmtId="166" fontId="19" fillId="0" borderId="0" xfId="1" applyNumberFormat="1" applyFont="1" applyBorder="1" applyAlignment="1" applyProtection="1">
      <protection hidden="1"/>
    </xf>
    <xf numFmtId="0" fontId="7" fillId="0" borderId="0" xfId="4" applyFont="1" applyFill="1" applyBorder="1" applyAlignment="1" applyProtection="1">
      <alignment wrapText="1"/>
      <protection hidden="1"/>
    </xf>
    <xf numFmtId="0" fontId="17" fillId="0" borderId="0" xfId="4" applyFont="1" applyProtection="1">
      <protection hidden="1"/>
    </xf>
    <xf numFmtId="0" fontId="9" fillId="0" borderId="0" xfId="4" applyFont="1" applyProtection="1">
      <protection hidden="1"/>
    </xf>
    <xf numFmtId="164" fontId="8" fillId="2" borderId="1" xfId="1" applyFont="1" applyFill="1" applyBorder="1" applyAlignment="1" applyProtection="1">
      <protection locked="0"/>
    </xf>
    <xf numFmtId="10" fontId="8" fillId="2" borderId="1" xfId="0" applyNumberFormat="1" applyFont="1" applyFill="1" applyBorder="1" applyAlignment="1" applyProtection="1">
      <protection locked="0"/>
    </xf>
    <xf numFmtId="10" fontId="8" fillId="2" borderId="1" xfId="1" applyNumberFormat="1" applyFont="1" applyFill="1" applyBorder="1" applyAlignment="1" applyProtection="1">
      <protection locked="0"/>
    </xf>
    <xf numFmtId="165" fontId="8" fillId="2" borderId="1" xfId="1" applyNumberFormat="1" applyFont="1" applyFill="1" applyBorder="1" applyAlignment="1" applyProtection="1">
      <protection locked="0"/>
    </xf>
    <xf numFmtId="164" fontId="8" fillId="0" borderId="0" xfId="0" applyNumberFormat="1" applyFont="1" applyAlignment="1" applyProtection="1">
      <protection hidden="1"/>
    </xf>
    <xf numFmtId="166" fontId="8" fillId="0" borderId="0" xfId="0" applyNumberFormat="1" applyFont="1" applyAlignment="1" applyProtection="1">
      <protection hidden="1"/>
    </xf>
    <xf numFmtId="0" fontId="15" fillId="4" borderId="1" xfId="0" applyFont="1" applyFill="1" applyBorder="1" applyAlignment="1" applyProtection="1">
      <protection hidden="1"/>
    </xf>
    <xf numFmtId="0" fontId="20" fillId="0" borderId="0" xfId="4" applyFont="1" applyBorder="1" applyAlignment="1" applyProtection="1">
      <alignment horizontal="left"/>
      <protection hidden="1"/>
    </xf>
    <xf numFmtId="0" fontId="21" fillId="0" borderId="0" xfId="1" applyNumberFormat="1" applyFont="1" applyFill="1" applyBorder="1" applyAlignment="1" applyProtection="1">
      <alignment horizontal="center"/>
      <protection hidden="1"/>
    </xf>
    <xf numFmtId="0" fontId="22" fillId="0" borderId="0" xfId="1" applyNumberFormat="1" applyFont="1" applyFill="1" applyBorder="1" applyAlignment="1" applyProtection="1">
      <alignment horizontal="center"/>
      <protection hidden="1"/>
    </xf>
    <xf numFmtId="0" fontId="23" fillId="0" borderId="0" xfId="1" applyNumberFormat="1" applyFont="1" applyFill="1" applyBorder="1" applyAlignment="1" applyProtection="1">
      <alignment horizontal="center"/>
      <protection hidden="1"/>
    </xf>
    <xf numFmtId="0" fontId="24" fillId="0" borderId="0" xfId="1" applyNumberFormat="1" applyFont="1" applyFill="1" applyBorder="1" applyAlignment="1" applyProtection="1">
      <alignment horizontal="center"/>
      <protection hidden="1"/>
    </xf>
    <xf numFmtId="0" fontId="21" fillId="0" borderId="2" xfId="1" applyNumberFormat="1" applyFont="1" applyFill="1" applyBorder="1" applyAlignment="1" applyProtection="1">
      <alignment horizontal="center"/>
      <protection hidden="1"/>
    </xf>
    <xf numFmtId="0" fontId="20" fillId="0" borderId="0" xfId="4" applyFont="1" applyFill="1" applyBorder="1" applyAlignment="1" applyProtection="1">
      <alignment wrapText="1"/>
      <protection hidden="1"/>
    </xf>
    <xf numFmtId="0" fontId="21" fillId="0" borderId="0" xfId="1" applyNumberFormat="1" applyFont="1" applyFill="1" applyAlignment="1" applyProtection="1">
      <alignment horizontal="center"/>
      <protection hidden="1"/>
    </xf>
    <xf numFmtId="0" fontId="21" fillId="0" borderId="0" xfId="1" applyNumberFormat="1" applyFont="1" applyBorder="1" applyAlignment="1" applyProtection="1">
      <alignment horizontal="center"/>
      <protection hidden="1"/>
    </xf>
    <xf numFmtId="0" fontId="22" fillId="0" borderId="0" xfId="1" applyNumberFormat="1" applyFont="1" applyBorder="1" applyAlignment="1" applyProtection="1">
      <alignment horizontal="center"/>
      <protection hidden="1"/>
    </xf>
    <xf numFmtId="0" fontId="21" fillId="0" borderId="2" xfId="1" applyNumberFormat="1" applyFont="1" applyBorder="1" applyAlignment="1" applyProtection="1">
      <alignment horizontal="center"/>
      <protection hidden="1"/>
    </xf>
    <xf numFmtId="0" fontId="21" fillId="0" borderId="0" xfId="1" applyNumberFormat="1" applyFont="1" applyAlignment="1" applyProtection="1">
      <alignment horizontal="center"/>
      <protection hidden="1"/>
    </xf>
    <xf numFmtId="0" fontId="24" fillId="0" borderId="0" xfId="1" applyNumberFormat="1" applyFont="1" applyBorder="1" applyAlignment="1" applyProtection="1">
      <alignment horizontal="center"/>
      <protection hidden="1"/>
    </xf>
    <xf numFmtId="0" fontId="25" fillId="0" borderId="0" xfId="0" applyFont="1" applyAlignment="1" applyProtection="1">
      <alignment horizontal="right"/>
      <protection hidden="1"/>
    </xf>
    <xf numFmtId="0" fontId="26" fillId="0" borderId="0" xfId="4" applyFont="1" applyProtection="1">
      <protection hidden="1"/>
    </xf>
    <xf numFmtId="0" fontId="20" fillId="0" borderId="0" xfId="4" applyFont="1" applyProtection="1">
      <protection hidden="1"/>
    </xf>
    <xf numFmtId="0" fontId="26" fillId="0" borderId="2" xfId="4" applyFont="1" applyBorder="1" applyProtection="1">
      <protection hidden="1"/>
    </xf>
    <xf numFmtId="0" fontId="27" fillId="0" borderId="0" xfId="4" applyFont="1" applyProtection="1">
      <protection hidden="1"/>
    </xf>
    <xf numFmtId="0" fontId="28" fillId="0" borderId="0" xfId="2" applyFont="1" applyAlignment="1" applyProtection="1">
      <alignment horizontal="left" vertical="center" wrapText="1"/>
    </xf>
    <xf numFmtId="0" fontId="0" fillId="0" borderId="0" xfId="0" applyAlignment="1" applyProtection="1">
      <alignment horizontal="justify" vertical="center" wrapText="1"/>
      <protection hidden="1"/>
    </xf>
    <xf numFmtId="0" fontId="0" fillId="0" borderId="0" xfId="0" applyProtection="1">
      <alignment wrapText="1"/>
      <protection hidden="1"/>
    </xf>
    <xf numFmtId="0" fontId="29" fillId="0" borderId="0" xfId="0" applyFont="1" applyProtection="1">
      <alignment wrapText="1"/>
      <protection hidden="1"/>
    </xf>
    <xf numFmtId="0" fontId="30" fillId="0" borderId="0" xfId="0" applyFont="1" applyAlignment="1" applyProtection="1">
      <alignment horizontal="justify" vertical="center" wrapText="1"/>
      <protection hidden="1"/>
    </xf>
    <xf numFmtId="0" fontId="1" fillId="0" borderId="0" xfId="0" applyFont="1" applyAlignment="1" applyProtection="1">
      <alignment horizontal="justify" vertical="center" wrapText="1"/>
      <protection hidden="1"/>
    </xf>
    <xf numFmtId="0" fontId="29" fillId="0" borderId="0" xfId="0" applyFont="1" applyAlignment="1" applyProtection="1">
      <alignment horizontal="justify" vertical="center" wrapText="1"/>
      <protection hidden="1"/>
    </xf>
    <xf numFmtId="0" fontId="1" fillId="0" borderId="0" xfId="0" applyFont="1" applyAlignment="1" applyProtection="1">
      <alignment horizontal="justify" wrapText="1"/>
      <protection hidden="1"/>
    </xf>
  </cellXfs>
  <cellStyles count="7">
    <cellStyle name="Comma" xfId="1" builtinId="3"/>
    <cellStyle name="Hyperlink" xfId="2" builtinId="8"/>
    <cellStyle name="Normal" xfId="0" builtinId="0" customBuiltin="1"/>
    <cellStyle name="Normal_Amortisation" xfId="3" xr:uid="{00000000-0005-0000-0000-000003000000}"/>
    <cellStyle name="Normal_Max Bond Amount" xfId="4" xr:uid="{00000000-0005-0000-0000-000004000000}"/>
    <cellStyle name="Normal_Web Site Outlay" xfId="5" xr:uid="{00000000-0005-0000-0000-000005000000}"/>
    <cellStyle name="Percent" xfId="6" builtinId="5"/>
  </cellStyles>
  <dxfs count="0"/>
  <tableStyles count="0" defaultTableStyle="TableStyleMedium9" defaultPivotStyle="PivotStyleLight16"/>
  <colors>
    <mruColors>
      <color rgb="FF292929"/>
      <color rgb="FF003200"/>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lt1">
                    <a:lumMod val="85000"/>
                  </a:schemeClr>
                </a:solidFill>
                <a:latin typeface="+mj-lt"/>
                <a:ea typeface="+mj-ea"/>
                <a:cs typeface="+mj-cs"/>
              </a:defRPr>
            </a:pPr>
            <a:r>
              <a:rPr lang="en-US" sz="1600"/>
              <a:t>Increased Instalment - Interest Saving</a:t>
            </a:r>
          </a:p>
        </c:rich>
      </c:tx>
      <c:layout>
        <c:manualLayout>
          <c:xMode val="edge"/>
          <c:yMode val="edge"/>
          <c:x val="0.29076923076923078"/>
          <c:y val="3.584241936330702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lt1">
                  <a:lumMod val="85000"/>
                </a:schemeClr>
              </a:solidFill>
              <a:latin typeface="+mj-lt"/>
              <a:ea typeface="+mj-ea"/>
              <a:cs typeface="+mj-cs"/>
            </a:defRPr>
          </a:pPr>
          <a:endParaRPr lang="en-US"/>
        </a:p>
      </c:txPr>
    </c:title>
    <c:autoTitleDeleted val="0"/>
    <c:plotArea>
      <c:layout>
        <c:manualLayout>
          <c:layoutTarget val="inner"/>
          <c:xMode val="edge"/>
          <c:yMode val="edge"/>
          <c:x val="0.11076923076923083"/>
          <c:y val="0.1648751290712123"/>
          <c:w val="0.85538461538461563"/>
          <c:h val="0.71326414532980953"/>
        </c:manualLayout>
      </c:layout>
      <c:areaChart>
        <c:grouping val="standard"/>
        <c:varyColors val="0"/>
        <c:ser>
          <c:idx val="1"/>
          <c:order val="0"/>
          <c:tx>
            <c:strRef>
              <c:f>AnnualAmort!$I$3</c:f>
              <c:strCache>
                <c:ptCount val="1"/>
                <c:pt idx="0">
                  <c:v>Amortization</c:v>
                </c:pt>
              </c:strCache>
            </c:strRef>
          </c:tx>
          <c:spPr>
            <a:gradFill>
              <a:gsLst>
                <a:gs pos="100000">
                  <a:schemeClr val="accent2"/>
                </a:gs>
                <a:gs pos="0">
                  <a:schemeClr val="accent2">
                    <a:lumMod val="75000"/>
                  </a:schemeClr>
                </a:gs>
              </a:gsLst>
              <a:lin ang="0" scaled="1"/>
            </a:gradFill>
            <a:ln>
              <a:noFill/>
            </a:ln>
            <a:effectLst>
              <a:innerShdw dist="12700" dir="16200000">
                <a:schemeClr val="lt1">
                  <a:alpha val="75000"/>
                </a:schemeClr>
              </a:innerShdw>
            </a:effectLst>
          </c:spPr>
          <c:val>
            <c:numRef>
              <c:f>AnnualAmort!$I$4:$I$33</c:f>
              <c:numCache>
                <c:formatCode>_ * #,##0.00_ ;_ * \-#,##0.00_ ;_ * "-"??_ ;_ @_ </c:formatCode>
                <c:ptCount val="30"/>
                <c:pt idx="0">
                  <c:v>8888.0853046972079</c:v>
                </c:pt>
                <c:pt idx="1">
                  <c:v>17527.260957018727</c:v>
                </c:pt>
                <c:pt idx="2">
                  <c:v>25909.956131702544</c:v>
                </c:pt>
                <c:pt idx="3">
                  <c:v>34028.369729591672</c:v>
                </c:pt>
                <c:pt idx="4">
                  <c:v>41874.463373633291</c:v>
                </c:pt>
                <c:pt idx="5">
                  <c:v>49439.954191844488</c:v>
                </c:pt>
                <c:pt idx="6">
                  <c:v>56716.307380764993</c:v>
                </c:pt>
                <c:pt idx="7">
                  <c:v>63694.72854272023</c:v>
                </c:pt>
                <c:pt idx="8">
                  <c:v>70366.155790014862</c:v>
                </c:pt>
                <c:pt idx="9">
                  <c:v>76721.251608967868</c:v>
                </c:pt>
                <c:pt idx="10">
                  <c:v>82750.394476484435</c:v>
                </c:pt>
                <c:pt idx="11">
                  <c:v>88443.670221637818</c:v>
                </c:pt>
                <c:pt idx="12">
                  <c:v>93790.863124505573</c:v>
                </c:pt>
                <c:pt idx="13">
                  <c:v>98781.446744268236</c:v>
                </c:pt>
                <c:pt idx="14">
                  <c:v>103404.57446833591</c:v>
                </c:pt>
                <c:pt idx="15">
                  <c:v>107649.06977401754</c:v>
                </c:pt>
                <c:pt idx="16">
                  <c:v>111503.41619398943</c:v>
                </c:pt>
                <c:pt idx="17">
                  <c:v>114955.74697655397</c:v>
                </c:pt>
                <c:pt idx="18">
                  <c:v>117993.83443140524</c:v>
                </c:pt>
                <c:pt idx="19">
                  <c:v>120605.07895133579</c:v>
                </c:pt>
                <c:pt idx="20">
                  <c:v>122776.49770002824</c:v>
                </c:pt>
                <c:pt idx="21">
                  <c:v>124494.71295577516</c:v>
                </c:pt>
                <c:pt idx="22">
                  <c:v>125745.94010066209</c:v>
                </c:pt>
                <c:pt idx="23">
                  <c:v>126515.97524442997</c:v>
                </c:pt>
                <c:pt idx="24">
                  <c:v>126790.18247190563</c:v>
                </c:pt>
                <c:pt idx="25">
                  <c:v>126790.18247190563</c:v>
                </c:pt>
                <c:pt idx="26">
                  <c:v>126790.18247190563</c:v>
                </c:pt>
                <c:pt idx="27">
                  <c:v>126790.18247190563</c:v>
                </c:pt>
                <c:pt idx="28">
                  <c:v>126790.18247190563</c:v>
                </c:pt>
                <c:pt idx="29">
                  <c:v>126790.18247190563</c:v>
                </c:pt>
              </c:numCache>
            </c:numRef>
          </c:val>
          <c:extLst>
            <c:ext xmlns:c16="http://schemas.microsoft.com/office/drawing/2014/chart" uri="{C3380CC4-5D6E-409C-BE32-E72D297353CC}">
              <c16:uniqueId val="{00000000-7C31-4389-8196-69FCEE30D233}"/>
            </c:ext>
          </c:extLst>
        </c:ser>
        <c:ser>
          <c:idx val="2"/>
          <c:order val="1"/>
          <c:tx>
            <c:strRef>
              <c:f>AnnualAmort!$J$3</c:f>
              <c:strCache>
                <c:ptCount val="1"/>
                <c:pt idx="0">
                  <c:v> Increased Instalment </c:v>
                </c:pt>
              </c:strCache>
            </c:strRef>
          </c:tx>
          <c:spPr>
            <a:gradFill>
              <a:gsLst>
                <a:gs pos="100000">
                  <a:schemeClr val="accent3"/>
                </a:gs>
                <a:gs pos="0">
                  <a:schemeClr val="accent3">
                    <a:lumMod val="75000"/>
                  </a:schemeClr>
                </a:gs>
              </a:gsLst>
              <a:lin ang="0" scaled="1"/>
            </a:gradFill>
            <a:ln>
              <a:noFill/>
            </a:ln>
            <a:effectLst>
              <a:innerShdw dist="12700" dir="16200000">
                <a:schemeClr val="lt1">
                  <a:alpha val="75000"/>
                </a:schemeClr>
              </a:innerShdw>
            </a:effectLst>
          </c:spPr>
          <c:val>
            <c:numRef>
              <c:f>AnnualAmort!$J$4:$J$33</c:f>
              <c:numCache>
                <c:formatCode>_ * #,##0.00_ ;_ * \-#,##0.00_ ;_ * "-"??_ ;_ @_ </c:formatCode>
                <c:ptCount val="30"/>
                <c:pt idx="0">
                  <c:v>8838.1704750763311</c:v>
                </c:pt>
                <c:pt idx="1">
                  <c:v>17316.415645581255</c:v>
                </c:pt>
                <c:pt idx="2">
                  <c:v>25423.78803895885</c:v>
                </c:pt>
                <c:pt idx="3">
                  <c:v>33149.007204799607</c:v>
                </c:pt>
                <c:pt idx="4">
                  <c:v>40480.44958700041</c:v>
                </c:pt>
                <c:pt idx="5">
                  <c:v>47406.138087876534</c:v>
                </c:pt>
                <c:pt idx="6">
                  <c:v>53913.731314856144</c:v>
                </c:pt>
                <c:pt idx="7">
                  <c:v>59990.51250010261</c:v>
                </c:pt>
                <c:pt idx="8">
                  <c:v>65623.378083116768</c:v>
                </c:pt>
                <c:pt idx="9">
                  <c:v>70798.825946067911</c:v>
                </c:pt>
                <c:pt idx="10">
                  <c:v>75502.943291291114</c:v>
                </c:pt>
                <c:pt idx="11">
                  <c:v>79721.394150067164</c:v>
                </c:pt>
                <c:pt idx="12">
                  <c:v>83439.406511469904</c:v>
                </c:pt>
                <c:pt idx="13">
                  <c:v>86641.759059725446</c:v>
                </c:pt>
                <c:pt idx="14">
                  <c:v>89312.767508174991</c:v>
                </c:pt>
                <c:pt idx="15">
                  <c:v>91436.27051757263</c:v>
                </c:pt>
                <c:pt idx="16">
                  <c:v>92995.615186074254</c:v>
                </c:pt>
                <c:pt idx="17">
                  <c:v>93973.64209789077</c:v>
                </c:pt>
                <c:pt idx="18">
                  <c:v>94352.669917181775</c:v>
                </c:pt>
                <c:pt idx="19">
                  <c:v>94356.650245278113</c:v>
                </c:pt>
                <c:pt idx="20">
                  <c:v>94356.650245278113</c:v>
                </c:pt>
                <c:pt idx="21">
                  <c:v>94356.650245278113</c:v>
                </c:pt>
                <c:pt idx="22">
                  <c:v>94356.650245278113</c:v>
                </c:pt>
                <c:pt idx="23">
                  <c:v>94356.650245278113</c:v>
                </c:pt>
                <c:pt idx="24">
                  <c:v>94356.650245278113</c:v>
                </c:pt>
                <c:pt idx="25">
                  <c:v>94356.650245278113</c:v>
                </c:pt>
                <c:pt idx="26">
                  <c:v>94356.650245278113</c:v>
                </c:pt>
                <c:pt idx="27">
                  <c:v>94356.650245278113</c:v>
                </c:pt>
                <c:pt idx="28">
                  <c:v>94356.650245278113</c:v>
                </c:pt>
                <c:pt idx="29">
                  <c:v>94356.650245278113</c:v>
                </c:pt>
              </c:numCache>
            </c:numRef>
          </c:val>
          <c:extLst>
            <c:ext xmlns:c16="http://schemas.microsoft.com/office/drawing/2014/chart" uri="{C3380CC4-5D6E-409C-BE32-E72D297353CC}">
              <c16:uniqueId val="{00000001-7C31-4389-8196-69FCEE30D233}"/>
            </c:ext>
          </c:extLst>
        </c:ser>
        <c:dLbls>
          <c:showLegendKey val="0"/>
          <c:showVal val="0"/>
          <c:showCatName val="0"/>
          <c:showSerName val="0"/>
          <c:showPercent val="0"/>
          <c:showBubbleSize val="0"/>
        </c:dLbls>
        <c:dropLines>
          <c:spPr>
            <a:ln w="9525" cap="flat" cmpd="sng" algn="ctr">
              <a:solidFill>
                <a:schemeClr val="lt1">
                  <a:alpha val="40000"/>
                </a:schemeClr>
              </a:solidFill>
              <a:round/>
            </a:ln>
            <a:effectLst/>
          </c:spPr>
        </c:dropLines>
        <c:axId val="606381848"/>
        <c:axId val="606382632"/>
      </c:areaChart>
      <c:catAx>
        <c:axId val="60638184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r>
                  <a:rPr lang="en-US"/>
                  <a:t>Years</a:t>
                </a:r>
              </a:p>
            </c:rich>
          </c:tx>
          <c:layout>
            <c:manualLayout>
              <c:xMode val="edge"/>
              <c:yMode val="edge"/>
              <c:x val="2.7692307692307717E-2"/>
              <c:y val="0.906813209891667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9575" cap="flat" cmpd="sng" algn="ctr">
            <a:solidFill>
              <a:schemeClr val="lt1">
                <a:lumMod val="75000"/>
              </a:schemeClr>
            </a:solidFill>
            <a:round/>
            <a:headEnd type="none" w="sm" len="sm"/>
            <a:tailEnd type="none" w="sm" len="sm"/>
          </a:ln>
          <a:effectLst/>
        </c:spPr>
        <c:txPr>
          <a:bodyPr rot="0" spcFirstLastPara="1" vertOverflow="ellipsis"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crossAx val="606382632"/>
        <c:crosses val="autoZero"/>
        <c:auto val="1"/>
        <c:lblAlgn val="ctr"/>
        <c:lblOffset val="100"/>
        <c:tickLblSkip val="3"/>
        <c:tickMarkSkip val="1"/>
        <c:noMultiLvlLbl val="0"/>
      </c:catAx>
      <c:valAx>
        <c:axId val="60638263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a:effectLst/>
          </c:spPr>
        </c:majorGridlines>
        <c:numFmt formatCode="#,##0" sourceLinked="0"/>
        <c:majorTickMark val="out"/>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0638184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zero"/>
    <c:showDLblsOverMax val="0"/>
  </c:chart>
  <c:spPr>
    <a:solidFill>
      <a:schemeClr val="dk1">
        <a:lumMod val="75000"/>
        <a:lumOff val="25000"/>
      </a:schemeClr>
    </a:solidFill>
    <a:ln w="9525" cap="flat" cmpd="sng" algn="ctr">
      <a:solidFill>
        <a:schemeClr val="lt1">
          <a:lumMod val="75000"/>
        </a:schemeClr>
      </a:solidFill>
      <a:round/>
    </a:ln>
    <a:effectLst/>
  </c:spPr>
  <c:txPr>
    <a:bodyPr/>
    <a:lstStyle/>
    <a:p>
      <a:pPr>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538461538461606"/>
          <c:y val="1.84502177450014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lt1">
                  <a:lumMod val="85000"/>
                </a:schemeClr>
              </a:solidFill>
              <a:latin typeface="+mj-lt"/>
              <a:ea typeface="+mj-ea"/>
              <a:cs typeface="+mj-cs"/>
            </a:defRPr>
          </a:pPr>
          <a:endParaRPr lang="en-US"/>
        </a:p>
      </c:txPr>
    </c:title>
    <c:autoTitleDeleted val="0"/>
    <c:plotArea>
      <c:layout>
        <c:manualLayout>
          <c:layoutTarget val="inner"/>
          <c:xMode val="edge"/>
          <c:yMode val="edge"/>
          <c:x val="0.11538461538461539"/>
          <c:y val="0.12915152421500972"/>
          <c:w val="0.85692307692307756"/>
          <c:h val="0.74538879689805715"/>
        </c:manualLayout>
      </c:layout>
      <c:areaChart>
        <c:grouping val="standard"/>
        <c:varyColors val="0"/>
        <c:ser>
          <c:idx val="1"/>
          <c:order val="0"/>
          <c:tx>
            <c:strRef>
              <c:f>AnnualAmort!$K$3</c:f>
              <c:strCache>
                <c:ptCount val="1"/>
                <c:pt idx="0">
                  <c:v>Capital Repayment</c:v>
                </c:pt>
              </c:strCache>
            </c:strRef>
          </c:tx>
          <c:spPr>
            <a:gradFill>
              <a:gsLst>
                <a:gs pos="100000">
                  <a:schemeClr val="accent2"/>
                </a:gs>
                <a:gs pos="0">
                  <a:schemeClr val="accent2">
                    <a:lumMod val="75000"/>
                  </a:schemeClr>
                </a:gs>
              </a:gsLst>
              <a:lin ang="0" scaled="1"/>
            </a:gradFill>
            <a:ln>
              <a:noFill/>
            </a:ln>
            <a:effectLst>
              <a:innerShdw dist="12700" dir="16200000">
                <a:schemeClr val="lt1">
                  <a:alpha val="75000"/>
                </a:schemeClr>
              </a:innerShdw>
            </a:effectLst>
          </c:spPr>
          <c:val>
            <c:numRef>
              <c:f>AnnualAmort!$K$4:$K$33</c:f>
              <c:numCache>
                <c:formatCode>_ * #,##0.00_ ;_ * \-#,##0.00_ ;_ * "-"??_ ;_ @_ </c:formatCode>
                <c:ptCount val="30"/>
                <c:pt idx="0">
                  <c:v>8183.5219941790219</c:v>
                </c:pt>
                <c:pt idx="1">
                  <c:v>16615.953640733729</c:v>
                </c:pt>
                <c:pt idx="2">
                  <c:v>25304.865764926144</c:v>
                </c:pt>
                <c:pt idx="3">
                  <c:v>34258.059465913248</c:v>
                </c:pt>
                <c:pt idx="4">
                  <c:v>43483.57312074786</c:v>
                </c:pt>
                <c:pt idx="5">
                  <c:v>52989.689601412894</c:v>
                </c:pt>
                <c:pt idx="6">
                  <c:v>62784.943711368614</c:v>
                </c:pt>
                <c:pt idx="7">
                  <c:v>72878.129848289609</c:v>
                </c:pt>
                <c:pt idx="8">
                  <c:v>83278.309899871208</c:v>
                </c:pt>
                <c:pt idx="9">
                  <c:v>93994.821379794419</c:v>
                </c:pt>
                <c:pt idx="10">
                  <c:v>105037.28581115408</c:v>
                </c:pt>
                <c:pt idx="11">
                  <c:v>116415.61736487693</c:v>
                </c:pt>
                <c:pt idx="12">
                  <c:v>128140.03176088541</c:v>
                </c:pt>
                <c:pt idx="13">
                  <c:v>140221.05543999898</c:v>
                </c:pt>
                <c:pt idx="14">
                  <c:v>152669.53501480754</c:v>
                </c:pt>
                <c:pt idx="15">
                  <c:v>165496.64700800215</c:v>
                </c:pt>
                <c:pt idx="16">
                  <c:v>178713.9078869065</c:v>
                </c:pt>
                <c:pt idx="17">
                  <c:v>192333.18440321818</c:v>
                </c:pt>
                <c:pt idx="18">
                  <c:v>206366.70424724315</c:v>
                </c:pt>
                <c:pt idx="19">
                  <c:v>220827.06702618883</c:v>
                </c:pt>
                <c:pt idx="20">
                  <c:v>235727.25557637261</c:v>
                </c:pt>
                <c:pt idx="21">
                  <c:v>251080.64761950192</c:v>
                </c:pt>
                <c:pt idx="22">
                  <c:v>266901.02777349122</c:v>
                </c:pt>
                <c:pt idx="23">
                  <c:v>283202.59992859955</c:v>
                </c:pt>
                <c:pt idx="24">
                  <c:v>299999.99999999988</c:v>
                </c:pt>
                <c:pt idx="25">
                  <c:v>299999.99999999988</c:v>
                </c:pt>
                <c:pt idx="26">
                  <c:v>299999.99999999988</c:v>
                </c:pt>
                <c:pt idx="27">
                  <c:v>299999.99999999988</c:v>
                </c:pt>
                <c:pt idx="28">
                  <c:v>299999.99999999988</c:v>
                </c:pt>
                <c:pt idx="29">
                  <c:v>299999.99999999988</c:v>
                </c:pt>
              </c:numCache>
            </c:numRef>
          </c:val>
          <c:extLst>
            <c:ext xmlns:c16="http://schemas.microsoft.com/office/drawing/2014/chart" uri="{C3380CC4-5D6E-409C-BE32-E72D297353CC}">
              <c16:uniqueId val="{00000000-328F-4A8A-ADFD-82283993685B}"/>
            </c:ext>
          </c:extLst>
        </c:ser>
        <c:dLbls>
          <c:showLegendKey val="0"/>
          <c:showVal val="0"/>
          <c:showCatName val="0"/>
          <c:showSerName val="0"/>
          <c:showPercent val="0"/>
          <c:showBubbleSize val="0"/>
        </c:dLbls>
        <c:dropLines>
          <c:spPr>
            <a:ln w="9525" cap="flat" cmpd="sng" algn="ctr">
              <a:solidFill>
                <a:schemeClr val="lt1">
                  <a:alpha val="40000"/>
                </a:schemeClr>
              </a:solidFill>
              <a:round/>
            </a:ln>
            <a:effectLst/>
          </c:spPr>
        </c:dropLines>
        <c:axId val="606383808"/>
        <c:axId val="600576688"/>
      </c:areaChart>
      <c:catAx>
        <c:axId val="6063838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r>
                  <a:rPr lang="en-US"/>
                  <a:t>Years</a:t>
                </a:r>
              </a:p>
            </c:rich>
          </c:tx>
          <c:layout>
            <c:manualLayout>
              <c:xMode val="edge"/>
              <c:yMode val="edge"/>
              <c:x val="4.3076923076923103E-2"/>
              <c:y val="0.904060669505069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9575" cap="flat" cmpd="sng" algn="ctr">
            <a:solidFill>
              <a:schemeClr val="lt1">
                <a:lumMod val="75000"/>
              </a:schemeClr>
            </a:solidFill>
            <a:round/>
            <a:headEnd type="none" w="sm" len="sm"/>
            <a:tailEnd type="none" w="sm" len="sm"/>
          </a:ln>
          <a:effectLst/>
        </c:spPr>
        <c:txPr>
          <a:bodyPr rot="0" spcFirstLastPara="1" vertOverflow="ellipsis"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crossAx val="600576688"/>
        <c:crosses val="autoZero"/>
        <c:auto val="1"/>
        <c:lblAlgn val="ctr"/>
        <c:lblOffset val="100"/>
        <c:tickLblSkip val="3"/>
        <c:tickMarkSkip val="1"/>
        <c:noMultiLvlLbl val="0"/>
      </c:catAx>
      <c:valAx>
        <c:axId val="6005766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a:effectLst/>
          </c:spPr>
        </c:majorGridlines>
        <c:numFmt formatCode="#,##0_ ;\-#,##0\ " sourceLinked="0"/>
        <c:majorTickMark val="out"/>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0638380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zero"/>
    <c:showDLblsOverMax val="0"/>
  </c:chart>
  <c:spPr>
    <a:solidFill>
      <a:schemeClr val="dk1">
        <a:lumMod val="75000"/>
        <a:lumOff val="25000"/>
      </a:schemeClr>
    </a:solidFill>
    <a:ln w="9525" cap="flat" cmpd="sng" algn="ctr">
      <a:solidFill>
        <a:schemeClr val="lt1">
          <a:lumMod val="75000"/>
        </a:schemeClr>
      </a:solidFill>
      <a:round/>
    </a:ln>
    <a:effectLst/>
  </c:spPr>
  <c:txPr>
    <a:bodyPr/>
    <a:lstStyle/>
    <a:p>
      <a:pPr>
        <a:defRPr/>
      </a:pPr>
      <a:endParaRPr lang="en-US"/>
    </a:p>
  </c:txPr>
  <c:printSettings>
    <c:headerFooter alignWithMargins="0"/>
    <c:pageMargins b="1" l="0.75000000000000033" r="0.75000000000000033"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7">
  <cs:axisTitle>
    <cs:lnRef idx="0"/>
    <cs:fillRef idx="0"/>
    <cs:effectRef idx="0"/>
    <cs:fontRef idx="minor">
      <a:schemeClr val="lt1">
        <a:lumMod val="85000"/>
      </a:schemeClr>
    </cs:fontRef>
    <cs:defRPr sz="900" kern="1200"/>
  </cs:axisTitle>
  <cs:categoryAxis>
    <cs:lnRef idx="0"/>
    <cs:fillRef idx="0"/>
    <cs:effectRef idx="0"/>
    <cs:fontRef idx="minor">
      <a:schemeClr val="lt1">
        <a:lumMod val="85000"/>
      </a:schemeClr>
    </cs:fontRef>
    <cs:spPr>
      <a:ln w="9575" cap="flat" cmpd="sng" algn="ctr">
        <a:solidFill>
          <a:schemeClr val="lt1">
            <a:lumMod val="75000"/>
          </a:schemeClr>
        </a:solidFill>
        <a:round/>
        <a:headEnd type="none" w="sm" len="sm"/>
        <a:tailEnd type="none" w="sm" len="sm"/>
      </a:ln>
    </cs:spPr>
    <cs:defRPr sz="900" b="1" kern="1200" cap="all" baseline="0"/>
  </cs:categoryAxis>
  <cs:chartArea>
    <cs:lnRef idx="0"/>
    <cs:fillRef idx="0"/>
    <cs:effectRef idx="0"/>
    <cs:fontRef idx="minor">
      <a:schemeClr val="dk1"/>
    </cs:fontRef>
    <cs:spPr>
      <a:solidFill>
        <a:schemeClr val="dk1">
          <a:lumMod val="75000"/>
          <a:lumOff val="25000"/>
        </a:schemeClr>
      </a:solidFill>
      <a:ln w="9525" cap="flat" cmpd="sng" algn="ctr">
        <a:solidFill>
          <a:schemeClr val="lt1">
            <a:lumMod val="75000"/>
          </a:schemeClr>
        </a:solidFill>
        <a:round/>
      </a:ln>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lt1">
        <a:lumMod val="85000"/>
      </a:schemeClr>
    </cs:fontRef>
    <cs:spPr>
      <a:solidFill>
        <a:schemeClr val="dk1">
          <a:lumMod val="65000"/>
          <a:lumOff val="35000"/>
        </a:schemeClr>
      </a:solidFill>
      <a:ln>
        <a:solidFill>
          <a:schemeClr val="lt1">
            <a:lumMod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
  <cs:dataPoint3D>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3D>
  <cs:dataPointLine>
    <cs:lnRef idx="0">
      <cs:styleClr val="auto"/>
    </cs:lnRef>
    <cs:fillRef idx="0"/>
    <cs:effectRef idx="0"/>
    <cs:fontRef idx="minor">
      <a:schemeClr val="dk1"/>
    </cs:fontRef>
    <cs:spPr>
      <a:ln w="25400"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50000"/>
      </a:schemeClr>
    </cs:fontRef>
    <cs:spPr>
      <a:ln w="9525">
        <a:solidFill>
          <a:schemeClr val="lt1">
            <a:lumMod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cap="flat" cmpd="sng" algn="ctr">
        <a:solidFill>
          <a:schemeClr val="lt1">
            <a:alpha val="40000"/>
          </a:schemeClr>
        </a:solidFill>
        <a:round/>
      </a:ln>
    </cs:spPr>
  </cs:dropLine>
  <cs:errorBar>
    <cs:lnRef idx="0"/>
    <cs:fillRef idx="0"/>
    <cs:effectRef idx="0"/>
    <cs:fontRef idx="minor">
      <a:schemeClr val="dk1"/>
    </cs:fontRef>
    <cs:spPr>
      <a:ln w="9525" cap="flat" cmpd="sng" algn="ctr">
        <a:solidFill>
          <a:schemeClr val="lt1">
            <a:alpha val="4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65000"/>
                <a:alpha val="36000"/>
              </a:schemeClr>
            </a:gs>
          </a:gsLst>
          <a:lin ang="5400000" scaled="0"/>
        </a:gra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8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bg1">
        <a:lumMod val="85000"/>
      </a:schemeClr>
    </cs:fontRef>
    <cs:spPr>
      <a:ln w="19050" cap="flat" cmpd="sng" algn="ctr">
        <a:solidFill>
          <a:schemeClr val="bg1">
            <a:lumMod val="85000"/>
          </a:schemeClr>
        </a:solidFill>
        <a:round/>
        <a:headEnd type="none" w="sm" len="sm"/>
        <a:tailEnd type="none" w="sm" len="sm"/>
      </a:ln>
    </cs:spPr>
    <cs:defRPr sz="900" b="1"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ajor">
      <a:schemeClr val="lt1">
        <a:lumMod val="85000"/>
      </a:schemeClr>
    </cs:fontRef>
    <cs:defRPr sz="1800" b="1" kern="120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7">
  <cs:axisTitle>
    <cs:lnRef idx="0"/>
    <cs:fillRef idx="0"/>
    <cs:effectRef idx="0"/>
    <cs:fontRef idx="minor">
      <a:schemeClr val="lt1">
        <a:lumMod val="85000"/>
      </a:schemeClr>
    </cs:fontRef>
    <cs:defRPr sz="900" kern="1200"/>
  </cs:axisTitle>
  <cs:categoryAxis>
    <cs:lnRef idx="0"/>
    <cs:fillRef idx="0"/>
    <cs:effectRef idx="0"/>
    <cs:fontRef idx="minor">
      <a:schemeClr val="lt1">
        <a:lumMod val="85000"/>
      </a:schemeClr>
    </cs:fontRef>
    <cs:spPr>
      <a:ln w="9575" cap="flat" cmpd="sng" algn="ctr">
        <a:solidFill>
          <a:schemeClr val="lt1">
            <a:lumMod val="75000"/>
          </a:schemeClr>
        </a:solidFill>
        <a:round/>
        <a:headEnd type="none" w="sm" len="sm"/>
        <a:tailEnd type="none" w="sm" len="sm"/>
      </a:ln>
    </cs:spPr>
    <cs:defRPr sz="900" b="1" kern="1200" cap="all" baseline="0"/>
  </cs:categoryAxis>
  <cs:chartArea>
    <cs:lnRef idx="0"/>
    <cs:fillRef idx="0"/>
    <cs:effectRef idx="0"/>
    <cs:fontRef idx="minor">
      <a:schemeClr val="dk1"/>
    </cs:fontRef>
    <cs:spPr>
      <a:solidFill>
        <a:schemeClr val="dk1">
          <a:lumMod val="75000"/>
          <a:lumOff val="25000"/>
        </a:schemeClr>
      </a:solidFill>
      <a:ln w="9525" cap="flat" cmpd="sng" algn="ctr">
        <a:solidFill>
          <a:schemeClr val="lt1">
            <a:lumMod val="75000"/>
          </a:schemeClr>
        </a:solidFill>
        <a:round/>
      </a:ln>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lt1">
        <a:lumMod val="85000"/>
      </a:schemeClr>
    </cs:fontRef>
    <cs:spPr>
      <a:solidFill>
        <a:schemeClr val="dk1">
          <a:lumMod val="65000"/>
          <a:lumOff val="35000"/>
        </a:schemeClr>
      </a:solidFill>
      <a:ln>
        <a:solidFill>
          <a:schemeClr val="lt1">
            <a:lumMod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
  <cs:dataPoint3D>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3D>
  <cs:dataPointLine>
    <cs:lnRef idx="0">
      <cs:styleClr val="auto"/>
    </cs:lnRef>
    <cs:fillRef idx="0"/>
    <cs:effectRef idx="0"/>
    <cs:fontRef idx="minor">
      <a:schemeClr val="dk1"/>
    </cs:fontRef>
    <cs:spPr>
      <a:ln w="25400"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50000"/>
      </a:schemeClr>
    </cs:fontRef>
    <cs:spPr>
      <a:ln w="9525">
        <a:solidFill>
          <a:schemeClr val="lt1">
            <a:lumMod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cap="flat" cmpd="sng" algn="ctr">
        <a:solidFill>
          <a:schemeClr val="lt1">
            <a:alpha val="40000"/>
          </a:schemeClr>
        </a:solidFill>
        <a:round/>
      </a:ln>
    </cs:spPr>
  </cs:dropLine>
  <cs:errorBar>
    <cs:lnRef idx="0"/>
    <cs:fillRef idx="0"/>
    <cs:effectRef idx="0"/>
    <cs:fontRef idx="minor">
      <a:schemeClr val="dk1"/>
    </cs:fontRef>
    <cs:spPr>
      <a:ln w="9525" cap="flat" cmpd="sng" algn="ctr">
        <a:solidFill>
          <a:schemeClr val="lt1">
            <a:alpha val="4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65000"/>
                <a:alpha val="36000"/>
              </a:schemeClr>
            </a:gs>
          </a:gsLst>
          <a:lin ang="5400000" scaled="0"/>
        </a:gra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8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bg1">
        <a:lumMod val="85000"/>
      </a:schemeClr>
    </cs:fontRef>
    <cs:spPr>
      <a:ln w="19050" cap="flat" cmpd="sng" algn="ctr">
        <a:solidFill>
          <a:schemeClr val="bg1">
            <a:lumMod val="85000"/>
          </a:schemeClr>
        </a:solidFill>
        <a:round/>
        <a:headEnd type="none" w="sm" len="sm"/>
        <a:tailEnd type="none" w="sm" len="sm"/>
      </a:ln>
    </cs:spPr>
    <cs:defRPr sz="900" b="1"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ajor">
      <a:schemeClr val="lt1">
        <a:lumMod val="85000"/>
      </a:schemeClr>
    </cs:fontRef>
    <cs:defRPr sz="1800" b="1" kern="120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excel-skills.co.uk/mortgage-calculator.php"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159A435-C78F-4288-9E66-1C860E416512}"/>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A4FF6290-14ED-403F-B5B6-081D7BF2886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MORTGAGE CALCULATOR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Mortgage calculators are sometimes also referred to as home loan calculators or bond calculators. The aim of this free Excel template is to enable users to calculate monthly mortgage repayments, determine the affordability of a home loan, calculate the interest savings that result from increased mortgage instalments and measure the sensitivity of mortgage repayments to changes in interest rates. After using this template, you will also gain a better understanding of home loan amortization and specifically the timing of capital repayments on a mortgage.</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View all our unique templates!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free template forms part of our unique range of innovative Excel templates which features accounting in Excel, financial statements, management accounts, cash flow projections, business valuations, fixed assets, costing &amp; inventory, monthly payroll and a lot more.</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6689DF6-3289-4870-AF8C-D09DAC7BCBE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more templates!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2B3C3913-507F-4655-9E1C-360299F1D52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29578</xdr:colOff>
      <xdr:row>14</xdr:row>
      <xdr:rowOff>151899</xdr:rowOff>
    </xdr:from>
    <xdr:to>
      <xdr:col>8</xdr:col>
      <xdr:colOff>982078</xdr:colOff>
      <xdr:row>30</xdr:row>
      <xdr:rowOff>66174</xdr:rowOff>
    </xdr:to>
    <xdr:graphicFrame macro="">
      <xdr:nvGraphicFramePr>
        <xdr:cNvPr id="2049" name="Chart 1">
          <a:extLst>
            <a:ext uri="{FF2B5EF4-FFF2-40B4-BE49-F238E27FC236}">
              <a16:creationId xmlns:a16="http://schemas.microsoft.com/office/drawing/2014/main" id="{00000000-0008-0000-02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29578</xdr:colOff>
      <xdr:row>0</xdr:row>
      <xdr:rowOff>47625</xdr:rowOff>
    </xdr:from>
    <xdr:to>
      <xdr:col>8</xdr:col>
      <xdr:colOff>982078</xdr:colOff>
      <xdr:row>14</xdr:row>
      <xdr:rowOff>133350</xdr:rowOff>
    </xdr:to>
    <xdr:graphicFrame macro="">
      <xdr:nvGraphicFramePr>
        <xdr:cNvPr id="2050" name="Chart 2">
          <a:extLst>
            <a:ext uri="{FF2B5EF4-FFF2-40B4-BE49-F238E27FC236}">
              <a16:creationId xmlns:a16="http://schemas.microsoft.com/office/drawing/2014/main" id="{00000000-0008-0000-02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50800</xdr:colOff>
      <xdr:row>11</xdr:row>
      <xdr:rowOff>64686</xdr:rowOff>
    </xdr:from>
    <xdr:ext cx="4793916" cy="1500622"/>
    <xdr:sp macro="" textlink="">
      <xdr:nvSpPr>
        <xdr:cNvPr id="3" name="Rectangle 17">
          <a:extLst>
            <a:ext uri="{FF2B5EF4-FFF2-40B4-BE49-F238E27FC236}">
              <a16:creationId xmlns:a16="http://schemas.microsoft.com/office/drawing/2014/main" id="{E081D6B8-DD92-445E-AF1B-7643B90DDEDA}"/>
            </a:ext>
          </a:extLst>
        </xdr:cNvPr>
        <xdr:cNvSpPr>
          <a:spLocks noChangeArrowheads="1"/>
        </xdr:cNvSpPr>
      </xdr:nvSpPr>
      <xdr:spPr bwMode="auto">
        <a:xfrm>
          <a:off x="8737600" y="2270475"/>
          <a:ext cx="479391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Simply enter the appropriate values in the yellow input cells in order to calculate your monthly net disposable income. All input values need to be entered as positive values and guidance on the user input required in all the input cells can be found from row 38 downwards.</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xcel-skills.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excel-skill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41"/>
  <sheetViews>
    <sheetView zoomScale="95" zoomScaleNormal="95" workbookViewId="0">
      <pane ySplit="3" topLeftCell="A4" activePane="bottomLeft" state="frozen"/>
      <selection pane="bottomLeft"/>
    </sheetView>
  </sheetViews>
  <sheetFormatPr defaultColWidth="9.109375" defaultRowHeight="13.2" x14ac:dyDescent="0.25"/>
  <cols>
    <col min="1" max="1" width="109.77734375" style="6" customWidth="1"/>
    <col min="2" max="35" width="25.6640625" style="3" customWidth="1"/>
    <col min="36" max="16384" width="9.109375" style="3"/>
  </cols>
  <sheetData>
    <row r="1" spans="1:1" ht="15" x14ac:dyDescent="0.25">
      <c r="A1" s="8" t="s">
        <v>181</v>
      </c>
    </row>
    <row r="2" spans="1:1" s="10" customFormat="1" ht="15" customHeight="1" x14ac:dyDescent="0.25">
      <c r="A2" s="9" t="s">
        <v>137</v>
      </c>
    </row>
    <row r="3" spans="1:1" s="10" customFormat="1" ht="15" customHeight="1" x14ac:dyDescent="0.25">
      <c r="A3" s="94" t="s">
        <v>179</v>
      </c>
    </row>
    <row r="4" spans="1:1" x14ac:dyDescent="0.25">
      <c r="A4" s="7"/>
    </row>
    <row r="5" spans="1:1" ht="66" x14ac:dyDescent="0.25">
      <c r="A5" s="95" t="s">
        <v>182</v>
      </c>
    </row>
    <row r="6" spans="1:1" x14ac:dyDescent="0.25">
      <c r="A6" s="96"/>
    </row>
    <row r="7" spans="1:1" x14ac:dyDescent="0.25">
      <c r="A7" s="96" t="s">
        <v>170</v>
      </c>
    </row>
    <row r="8" spans="1:1" s="5" customFormat="1" x14ac:dyDescent="0.25">
      <c r="A8" s="96"/>
    </row>
    <row r="9" spans="1:1" s="5" customFormat="1" ht="13.8" x14ac:dyDescent="0.25">
      <c r="A9" s="97" t="s">
        <v>183</v>
      </c>
    </row>
    <row r="10" spans="1:1" s="5" customFormat="1" ht="13.8" x14ac:dyDescent="0.25">
      <c r="A10" s="97"/>
    </row>
    <row r="11" spans="1:1" s="5" customFormat="1" ht="52.8" x14ac:dyDescent="0.25">
      <c r="A11" s="95" t="s">
        <v>184</v>
      </c>
    </row>
    <row r="12" spans="1:1" s="5" customFormat="1" x14ac:dyDescent="0.25">
      <c r="A12" s="95"/>
    </row>
    <row r="13" spans="1:1" s="5" customFormat="1" ht="14.4" x14ac:dyDescent="0.25">
      <c r="A13" s="98" t="s">
        <v>135</v>
      </c>
    </row>
    <row r="14" spans="1:1" s="5" customFormat="1" ht="14.4" x14ac:dyDescent="0.25">
      <c r="A14" s="98"/>
    </row>
    <row r="15" spans="1:1" s="5" customFormat="1" ht="26.4" x14ac:dyDescent="0.25">
      <c r="A15" s="99" t="s">
        <v>185</v>
      </c>
    </row>
    <row r="16" spans="1:1" s="5" customFormat="1" ht="26.4" x14ac:dyDescent="0.25">
      <c r="A16" s="99" t="s">
        <v>186</v>
      </c>
    </row>
    <row r="17" spans="1:1" s="5" customFormat="1" ht="26.4" x14ac:dyDescent="0.25">
      <c r="A17" s="99" t="s">
        <v>187</v>
      </c>
    </row>
    <row r="18" spans="1:1" s="5" customFormat="1" ht="26.4" x14ac:dyDescent="0.25">
      <c r="A18" s="95" t="s">
        <v>188</v>
      </c>
    </row>
    <row r="19" spans="1:1" s="5" customFormat="1" ht="66" x14ac:dyDescent="0.25">
      <c r="A19" s="95" t="s">
        <v>189</v>
      </c>
    </row>
    <row r="20" spans="1:1" s="5" customFormat="1" ht="26.4" x14ac:dyDescent="0.25">
      <c r="A20" s="95" t="s">
        <v>190</v>
      </c>
    </row>
    <row r="21" spans="1:1" s="5" customFormat="1" ht="26.4" x14ac:dyDescent="0.25">
      <c r="A21" s="95" t="s">
        <v>191</v>
      </c>
    </row>
    <row r="22" spans="1:1" s="5" customFormat="1" ht="66" x14ac:dyDescent="0.25">
      <c r="A22" s="95" t="s">
        <v>198</v>
      </c>
    </row>
    <row r="23" spans="1:1" s="5" customFormat="1" ht="26.4" x14ac:dyDescent="0.25">
      <c r="A23" s="95" t="s">
        <v>199</v>
      </c>
    </row>
    <row r="24" spans="1:1" s="5" customFormat="1" x14ac:dyDescent="0.25">
      <c r="A24" s="95" t="s">
        <v>200</v>
      </c>
    </row>
    <row r="25" spans="1:1" s="5" customFormat="1" ht="26.4" x14ac:dyDescent="0.25">
      <c r="A25" s="95" t="s">
        <v>192</v>
      </c>
    </row>
    <row r="26" spans="1:1" s="5" customFormat="1" x14ac:dyDescent="0.25">
      <c r="A26" s="95"/>
    </row>
    <row r="27" spans="1:1" s="5" customFormat="1" ht="13.8" x14ac:dyDescent="0.25">
      <c r="A27" s="100" t="s">
        <v>129</v>
      </c>
    </row>
    <row r="28" spans="1:1" s="5" customFormat="1" ht="13.8" x14ac:dyDescent="0.25">
      <c r="A28" s="100"/>
    </row>
    <row r="29" spans="1:1" s="5" customFormat="1" ht="39.6" x14ac:dyDescent="0.25">
      <c r="A29" s="95" t="s">
        <v>193</v>
      </c>
    </row>
    <row r="30" spans="1:1" s="5" customFormat="1" x14ac:dyDescent="0.25">
      <c r="A30" s="95"/>
    </row>
    <row r="31" spans="1:1" s="5" customFormat="1" ht="13.8" x14ac:dyDescent="0.25">
      <c r="A31" s="100" t="s">
        <v>128</v>
      </c>
    </row>
    <row r="32" spans="1:1" s="5" customFormat="1" ht="13.8" x14ac:dyDescent="0.25">
      <c r="A32" s="100"/>
    </row>
    <row r="33" spans="1:1" s="5" customFormat="1" ht="66" x14ac:dyDescent="0.25">
      <c r="A33" s="95" t="s">
        <v>194</v>
      </c>
    </row>
    <row r="34" spans="1:1" s="5" customFormat="1" x14ac:dyDescent="0.25">
      <c r="A34" s="95"/>
    </row>
    <row r="35" spans="1:1" ht="13.8" x14ac:dyDescent="0.25">
      <c r="A35" s="100" t="s">
        <v>130</v>
      </c>
    </row>
    <row r="36" spans="1:1" ht="13.8" x14ac:dyDescent="0.25">
      <c r="A36" s="100"/>
    </row>
    <row r="37" spans="1:1" ht="26.4" x14ac:dyDescent="0.25">
      <c r="A37" s="95" t="s">
        <v>195</v>
      </c>
    </row>
    <row r="38" spans="1:1" x14ac:dyDescent="0.25">
      <c r="A38" s="95"/>
    </row>
    <row r="39" spans="1:1" ht="13.8" x14ac:dyDescent="0.25">
      <c r="A39" s="100" t="s">
        <v>196</v>
      </c>
    </row>
    <row r="40" spans="1:1" x14ac:dyDescent="0.25">
      <c r="A40" s="96"/>
    </row>
    <row r="41" spans="1:1" x14ac:dyDescent="0.25">
      <c r="A41" s="101" t="s">
        <v>197</v>
      </c>
    </row>
  </sheetData>
  <sheetProtection selectLockedCells="1"/>
  <phoneticPr fontId="3" type="noConversion"/>
  <hyperlinks>
    <hyperlink ref="A3" r:id="rId1" xr:uid="{00000000-0004-0000-0100-000000000000}"/>
  </hyperlinks>
  <pageMargins left="0.55118110236220474" right="0.55118110236220474" top="0.59055118110236227" bottom="0.59055118110236227" header="0.39370078740157483" footer="0.39370078740157483"/>
  <pageSetup paperSize="9" scale="84" fitToHeight="0" orientation="portrait" r:id="rId2"/>
  <headerFooter alignWithMargins="0">
    <oddFooter>&amp;C&amp;9Page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0"/>
  <sheetViews>
    <sheetView zoomScale="95" workbookViewId="0">
      <selection activeCell="B4" sqref="B4"/>
    </sheetView>
  </sheetViews>
  <sheetFormatPr defaultColWidth="9.109375" defaultRowHeight="16.05" customHeight="1" x14ac:dyDescent="0.25"/>
  <cols>
    <col min="1" max="1" width="40.109375" style="34" customWidth="1"/>
    <col min="2" max="19" width="15.6640625" style="34" customWidth="1"/>
    <col min="20" max="16384" width="9.109375" style="34"/>
  </cols>
  <sheetData>
    <row r="1" spans="1:3" ht="16.05" customHeight="1" x14ac:dyDescent="0.25">
      <c r="A1" s="11" t="s">
        <v>201</v>
      </c>
      <c r="C1" s="4"/>
    </row>
    <row r="2" spans="1:3" ht="16.05" customHeight="1" x14ac:dyDescent="0.25">
      <c r="A2" s="21" t="s">
        <v>180</v>
      </c>
    </row>
    <row r="3" spans="1:3" ht="16.05" customHeight="1" x14ac:dyDescent="0.25">
      <c r="A3" s="2" t="s">
        <v>5</v>
      </c>
    </row>
    <row r="4" spans="1:3" ht="16.05" customHeight="1" x14ac:dyDescent="0.25">
      <c r="A4" s="75" t="s">
        <v>6</v>
      </c>
      <c r="B4" s="69">
        <v>300000</v>
      </c>
    </row>
    <row r="5" spans="1:3" ht="16.05" customHeight="1" x14ac:dyDescent="0.25">
      <c r="A5" s="75" t="s">
        <v>1</v>
      </c>
      <c r="B5" s="70">
        <v>0.03</v>
      </c>
    </row>
    <row r="6" spans="1:3" ht="16.05" customHeight="1" x14ac:dyDescent="0.25">
      <c r="A6" s="75" t="s">
        <v>9</v>
      </c>
      <c r="B6" s="49">
        <v>25</v>
      </c>
    </row>
    <row r="7" spans="1:3" ht="16.05" customHeight="1" x14ac:dyDescent="0.25">
      <c r="A7" s="75" t="s">
        <v>131</v>
      </c>
      <c r="B7" s="69">
        <v>300</v>
      </c>
    </row>
    <row r="8" spans="1:3" ht="16.05" customHeight="1" x14ac:dyDescent="0.25">
      <c r="A8" s="75" t="s">
        <v>84</v>
      </c>
      <c r="B8" s="71">
        <v>0.05</v>
      </c>
    </row>
    <row r="9" spans="1:3" ht="16.05" customHeight="1" x14ac:dyDescent="0.25">
      <c r="A9" s="75" t="s">
        <v>85</v>
      </c>
      <c r="B9" s="72">
        <v>0.03</v>
      </c>
    </row>
    <row r="11" spans="1:3" ht="16.05" customHeight="1" x14ac:dyDescent="0.25">
      <c r="A11" s="2" t="s">
        <v>165</v>
      </c>
    </row>
    <row r="12" spans="1:3" ht="16.05" customHeight="1" x14ac:dyDescent="0.25">
      <c r="A12" s="34" t="s">
        <v>7</v>
      </c>
      <c r="B12" s="16">
        <f>PMT(B5/12,B6*12,-B4,0,0)</f>
        <v>1422.6339415730192</v>
      </c>
    </row>
    <row r="13" spans="1:3" ht="16.05" customHeight="1" x14ac:dyDescent="0.25">
      <c r="A13" s="34" t="s">
        <v>8</v>
      </c>
      <c r="B13" s="73">
        <f>B14-B4</f>
        <v>126790.18247190578</v>
      </c>
    </row>
    <row r="14" spans="1:3" ht="16.05" customHeight="1" x14ac:dyDescent="0.25">
      <c r="A14" s="34" t="s">
        <v>176</v>
      </c>
      <c r="B14" s="73">
        <f>B12*12*B6</f>
        <v>426790.18247190578</v>
      </c>
    </row>
    <row r="15" spans="1:3" ht="16.05" customHeight="1" x14ac:dyDescent="0.25">
      <c r="B15" s="73"/>
    </row>
    <row r="16" spans="1:3" ht="16.05" customHeight="1" x14ac:dyDescent="0.25">
      <c r="A16" s="34" t="s">
        <v>81</v>
      </c>
      <c r="B16" s="74">
        <f>NetDisposable!$C$35</f>
        <v>2000</v>
      </c>
    </row>
    <row r="17" spans="1:2" ht="16.05" customHeight="1" x14ac:dyDescent="0.25">
      <c r="A17" s="34" t="s">
        <v>171</v>
      </c>
      <c r="B17" s="16">
        <f>-PV(B5/12,B6*12,B16,0,0)</f>
        <v>421752.90667996247</v>
      </c>
    </row>
    <row r="18" spans="1:2" ht="16.05" customHeight="1" x14ac:dyDescent="0.25">
      <c r="A18" s="34" t="s">
        <v>127</v>
      </c>
      <c r="B18" s="61">
        <f>B12</f>
        <v>1422.6339415730192</v>
      </c>
    </row>
    <row r="19" spans="1:2" ht="16.05" customHeight="1" x14ac:dyDescent="0.25">
      <c r="A19" s="34" t="s">
        <v>83</v>
      </c>
      <c r="B19" s="22">
        <f>IF(B16=0,"no NDI",(RATE(B6*12,B16,-B4,0,0)*12)-B5)</f>
        <v>3.3629202890664844E-2</v>
      </c>
    </row>
    <row r="21" spans="1:2" ht="16.05" customHeight="1" x14ac:dyDescent="0.25">
      <c r="A21" s="34" t="s">
        <v>172</v>
      </c>
      <c r="B21" s="16">
        <f>B12+B7</f>
        <v>1722.6339415730192</v>
      </c>
    </row>
    <row r="22" spans="1:2" ht="16.05" customHeight="1" x14ac:dyDescent="0.25">
      <c r="A22" s="34" t="s">
        <v>120</v>
      </c>
      <c r="B22" s="16">
        <f>MonthAmort!L364</f>
        <v>94356.650245278113</v>
      </c>
    </row>
    <row r="23" spans="1:2" ht="16.05" customHeight="1" x14ac:dyDescent="0.25">
      <c r="A23" s="34" t="s">
        <v>173</v>
      </c>
      <c r="B23" s="16">
        <f>NPER(B5/12,B21,-B4,0,0)</f>
        <v>228.926467933742</v>
      </c>
    </row>
    <row r="24" spans="1:2" ht="16.05" customHeight="1" x14ac:dyDescent="0.25">
      <c r="A24" s="34" t="s">
        <v>174</v>
      </c>
      <c r="B24" s="16">
        <f>B23/12</f>
        <v>19.077205661145168</v>
      </c>
    </row>
    <row r="25" spans="1:2" ht="16.05" customHeight="1" x14ac:dyDescent="0.25">
      <c r="A25" s="34" t="s">
        <v>121</v>
      </c>
      <c r="B25" s="16">
        <f>MonthAmort!P364</f>
        <v>32433.532226627576</v>
      </c>
    </row>
    <row r="26" spans="1:2" ht="16.05" customHeight="1" x14ac:dyDescent="0.25">
      <c r="A26" s="34" t="s">
        <v>122</v>
      </c>
      <c r="B26" s="16">
        <f>MonthAmort!S364</f>
        <v>20819.339264731178</v>
      </c>
    </row>
    <row r="28" spans="1:2" ht="16.05" customHeight="1" x14ac:dyDescent="0.25">
      <c r="A28" s="34" t="str">
        <f>"Monthly Bond Repayment @ "&amp;FIXED(B5*100,2)&amp;"%"</f>
        <v>Monthly Bond Repayment @ 3.00%</v>
      </c>
      <c r="B28" s="73">
        <f>B12</f>
        <v>1422.6339415730192</v>
      </c>
    </row>
    <row r="29" spans="1:2" ht="16.05" customHeight="1" x14ac:dyDescent="0.25">
      <c r="A29" s="34" t="str">
        <f>"Monthly Bond Repayment @ "&amp;FIXED(B8*100,2)&amp;"%"</f>
        <v>Monthly Bond Repayment @ 5.00%</v>
      </c>
      <c r="B29" s="16">
        <f>PMT(B8/12,B6*12,-B4,0,0)</f>
        <v>1753.7701245239373</v>
      </c>
    </row>
    <row r="30" spans="1:2" ht="16.05" customHeight="1" x14ac:dyDescent="0.25">
      <c r="A30" s="34" t="s">
        <v>175</v>
      </c>
      <c r="B30" s="73">
        <f>B29-B28</f>
        <v>331.13618295091806</v>
      </c>
    </row>
  </sheetData>
  <phoneticPr fontId="3" type="noConversion"/>
  <dataValidations xWindow="407" yWindow="169" count="5">
    <dataValidation type="decimal" allowBlank="1" showInputMessage="1" showErrorMessage="1" errorTitle="Invalid Input" error="The annual interest rate must be a percentage!" promptTitle="Annual Interest Rate" prompt="Enter the annual interest rate as a percentage." sqref="B5" xr:uid="{00000000-0002-0000-0200-000000000000}">
      <formula1>0</formula1>
      <formula2>1</formula2>
    </dataValidation>
    <dataValidation type="whole" allowBlank="1" showInputMessage="1" showErrorMessage="1" errorTitle="Invalid Input" error="The bond period must be between 1 and 30 years!" promptTitle="Bond Period in Years" prompt="Enter a bond repayment period between 1 and 30 years." sqref="B6" xr:uid="{00000000-0002-0000-0200-000001000000}">
      <formula1>1</formula1>
      <formula2>30</formula2>
    </dataValidation>
    <dataValidation allowBlank="1" showInputMessage="1" showErrorMessage="1" promptTitle="Increased Instalment" prompt="Enter an additional monthly bond repayment amount for increased instalment calculation purposes." sqref="B7" xr:uid="{00000000-0002-0000-0200-000002000000}"/>
    <dataValidation type="decimal" allowBlank="1" showInputMessage="1" showErrorMessage="1" errorTitle="Invalid Input" error="This interest rate must be entered as a percentage!" promptTitle="Interest Rate Sensitivity" prompt="Enter a second interest rate for comparison against the annual bond interest rate." sqref="B8" xr:uid="{00000000-0002-0000-0200-000003000000}">
      <formula1>0</formula1>
      <formula2>1</formula2>
    </dataValidation>
    <dataValidation allowBlank="1" showInputMessage="1" showErrorMessage="1" errorTitle="Invalid Input" error="The average inflation rate must be a percentage!" promptTitle="Annual Inflation Rate" prompt="Enter the average annual inflation rate as a percentage. This value forms part of the present value calculation of the increased instalment interest saving." sqref="B9" xr:uid="{00000000-0002-0000-0200-000004000000}"/>
  </dataValidations>
  <pageMargins left="0.74803149606299213" right="0.74803149606299213" top="0.98425196850393704" bottom="0.98425196850393704" header="0.51181102362204722" footer="0.51181102362204722"/>
  <pageSetup paperSize="9" scale="78" orientation="landscape" r:id="rId1"/>
  <headerFooter alignWithMargins="0">
    <oddFooter>&amp;C&amp;"-,Regular"&amp;9Page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9"/>
  <sheetViews>
    <sheetView zoomScale="95" zoomScaleNormal="95" workbookViewId="0">
      <pane ySplit="1" topLeftCell="A2" activePane="bottomLeft" state="frozen"/>
      <selection pane="bottomLeft" activeCell="C3" sqref="C3"/>
    </sheetView>
  </sheetViews>
  <sheetFormatPr defaultColWidth="9.109375" defaultRowHeight="16.05" customHeight="1" x14ac:dyDescent="0.3"/>
  <cols>
    <col min="1" max="1" width="5.6640625" style="90" customWidth="1"/>
    <col min="2" max="2" width="46.33203125" style="44" customWidth="1"/>
    <col min="3" max="3" width="15.6640625" style="61" customWidth="1"/>
    <col min="4" max="4" width="5.6640625" style="83" customWidth="1"/>
    <col min="5" max="5" width="32.109375" style="44" customWidth="1"/>
    <col min="6" max="6" width="15.6640625" style="61" customWidth="1"/>
    <col min="7" max="7" width="5.6640625" style="87" customWidth="1"/>
    <col min="8" max="8" width="25.33203125" style="44" customWidth="1"/>
    <col min="9" max="9" width="15.6640625" style="55" customWidth="1"/>
    <col min="10" max="10" width="5.6640625" style="90" customWidth="1"/>
    <col min="11" max="16384" width="9.109375" style="44"/>
  </cols>
  <sheetData>
    <row r="1" spans="2:10" ht="16.05" customHeight="1" x14ac:dyDescent="0.3">
      <c r="B1" s="12" t="s">
        <v>75</v>
      </c>
      <c r="C1" s="43"/>
      <c r="D1" s="76"/>
      <c r="E1" s="43"/>
      <c r="F1" s="43"/>
      <c r="G1" s="76"/>
      <c r="I1" s="4"/>
      <c r="J1" s="89" t="s">
        <v>177</v>
      </c>
    </row>
    <row r="2" spans="2:10" ht="16.05" customHeight="1" x14ac:dyDescent="0.3">
      <c r="B2" s="45" t="s">
        <v>10</v>
      </c>
      <c r="C2" s="46"/>
      <c r="D2" s="77"/>
      <c r="E2" s="47" t="s">
        <v>11</v>
      </c>
      <c r="F2" s="46"/>
      <c r="G2" s="84"/>
      <c r="H2" s="45" t="s">
        <v>63</v>
      </c>
      <c r="I2" s="46"/>
      <c r="J2" s="84"/>
    </row>
    <row r="3" spans="2:10" ht="16.05" customHeight="1" x14ac:dyDescent="0.3">
      <c r="B3" s="48" t="s">
        <v>12</v>
      </c>
      <c r="C3" s="49">
        <v>2000</v>
      </c>
      <c r="D3" s="78">
        <v>1</v>
      </c>
      <c r="E3" s="50" t="s">
        <v>13</v>
      </c>
      <c r="F3" s="49">
        <v>0</v>
      </c>
      <c r="G3" s="85">
        <v>18</v>
      </c>
      <c r="H3" s="51" t="s">
        <v>211</v>
      </c>
      <c r="I3" s="49">
        <v>0</v>
      </c>
      <c r="J3" s="85">
        <v>42</v>
      </c>
    </row>
    <row r="4" spans="2:10" ht="16.05" customHeight="1" x14ac:dyDescent="0.3">
      <c r="B4" s="48" t="s">
        <v>14</v>
      </c>
      <c r="C4" s="49">
        <v>0</v>
      </c>
      <c r="D4" s="78">
        <v>2</v>
      </c>
      <c r="E4" s="50" t="s">
        <v>15</v>
      </c>
      <c r="F4" s="49">
        <v>0</v>
      </c>
      <c r="G4" s="85">
        <v>19</v>
      </c>
      <c r="H4" s="51" t="s">
        <v>66</v>
      </c>
      <c r="I4" s="49">
        <v>0</v>
      </c>
      <c r="J4" s="85">
        <v>43</v>
      </c>
    </row>
    <row r="5" spans="2:10" ht="16.05" customHeight="1" x14ac:dyDescent="0.3">
      <c r="B5" s="48" t="s">
        <v>16</v>
      </c>
      <c r="C5" s="49">
        <v>0</v>
      </c>
      <c r="D5" s="78">
        <v>3</v>
      </c>
      <c r="E5" s="48" t="s">
        <v>17</v>
      </c>
      <c r="F5" s="49">
        <v>0</v>
      </c>
      <c r="G5" s="85">
        <v>20</v>
      </c>
      <c r="H5" s="51" t="s">
        <v>67</v>
      </c>
      <c r="I5" s="49">
        <v>0</v>
      </c>
      <c r="J5" s="85">
        <v>44</v>
      </c>
    </row>
    <row r="6" spans="2:10" ht="16.05" customHeight="1" x14ac:dyDescent="0.3">
      <c r="B6" s="48" t="s">
        <v>19</v>
      </c>
      <c r="C6" s="49">
        <v>0</v>
      </c>
      <c r="D6" s="78">
        <v>4</v>
      </c>
      <c r="E6" s="48" t="s">
        <v>20</v>
      </c>
      <c r="F6" s="49">
        <v>0</v>
      </c>
      <c r="G6" s="85">
        <v>21</v>
      </c>
      <c r="H6" s="51" t="s">
        <v>68</v>
      </c>
      <c r="I6" s="49">
        <v>0</v>
      </c>
      <c r="J6" s="85">
        <v>45</v>
      </c>
    </row>
    <row r="7" spans="2:10" ht="16.05" customHeight="1" x14ac:dyDescent="0.3">
      <c r="B7" s="48" t="s">
        <v>21</v>
      </c>
      <c r="C7" s="49">
        <v>0</v>
      </c>
      <c r="D7" s="78">
        <v>5</v>
      </c>
      <c r="E7" s="50" t="s">
        <v>22</v>
      </c>
      <c r="F7" s="49">
        <v>0</v>
      </c>
      <c r="G7" s="85">
        <v>22</v>
      </c>
      <c r="H7" s="51" t="s">
        <v>69</v>
      </c>
      <c r="I7" s="49">
        <v>0</v>
      </c>
      <c r="J7" s="85">
        <v>46</v>
      </c>
    </row>
    <row r="8" spans="2:10" ht="16.05" customHeight="1" x14ac:dyDescent="0.3">
      <c r="B8" s="45" t="s">
        <v>164</v>
      </c>
      <c r="C8" s="52">
        <f>SUM(C3:C7)</f>
        <v>2000</v>
      </c>
      <c r="D8" s="78"/>
      <c r="E8" s="50" t="s">
        <v>138</v>
      </c>
      <c r="F8" s="49">
        <v>0</v>
      </c>
      <c r="G8" s="85">
        <v>23</v>
      </c>
      <c r="H8" s="51" t="s">
        <v>70</v>
      </c>
      <c r="I8" s="49">
        <v>0</v>
      </c>
      <c r="J8" s="85">
        <v>47</v>
      </c>
    </row>
    <row r="9" spans="2:10" ht="16.05" customHeight="1" x14ac:dyDescent="0.3">
      <c r="B9" s="45" t="s">
        <v>24</v>
      </c>
      <c r="C9" s="46"/>
      <c r="D9" s="78"/>
      <c r="E9" s="48" t="s">
        <v>25</v>
      </c>
      <c r="F9" s="49">
        <v>0</v>
      </c>
      <c r="G9" s="85">
        <v>24</v>
      </c>
      <c r="H9" s="53" t="s">
        <v>71</v>
      </c>
      <c r="I9" s="49">
        <v>0</v>
      </c>
      <c r="J9" s="85">
        <v>48</v>
      </c>
    </row>
    <row r="10" spans="2:10" ht="16.05" customHeight="1" x14ac:dyDescent="0.3">
      <c r="B10" s="48" t="s">
        <v>26</v>
      </c>
      <c r="C10" s="49">
        <v>0</v>
      </c>
      <c r="D10" s="78">
        <v>6</v>
      </c>
      <c r="E10" s="48" t="s">
        <v>27</v>
      </c>
      <c r="F10" s="49">
        <v>0</v>
      </c>
      <c r="G10" s="85">
        <v>25</v>
      </c>
      <c r="H10" s="53" t="s">
        <v>21</v>
      </c>
      <c r="I10" s="49">
        <v>0</v>
      </c>
      <c r="J10" s="85">
        <v>49</v>
      </c>
    </row>
    <row r="11" spans="2:10" ht="16.05" customHeight="1" x14ac:dyDescent="0.3">
      <c r="B11" s="48" t="s">
        <v>28</v>
      </c>
      <c r="C11" s="49">
        <v>0</v>
      </c>
      <c r="D11" s="78">
        <v>7</v>
      </c>
      <c r="E11" s="50" t="s">
        <v>29</v>
      </c>
      <c r="F11" s="49">
        <v>0</v>
      </c>
      <c r="G11" s="85">
        <v>26</v>
      </c>
      <c r="H11" s="54" t="s">
        <v>72</v>
      </c>
      <c r="I11" s="52">
        <f>SUM(I3:I10)</f>
        <v>0</v>
      </c>
      <c r="J11" s="84"/>
    </row>
    <row r="12" spans="2:10" ht="16.05" customHeight="1" x14ac:dyDescent="0.3">
      <c r="B12" s="48" t="s">
        <v>30</v>
      </c>
      <c r="C12" s="49">
        <v>0</v>
      </c>
      <c r="D12" s="78">
        <v>8</v>
      </c>
      <c r="E12" s="48" t="s">
        <v>31</v>
      </c>
      <c r="F12" s="49">
        <v>0</v>
      </c>
      <c r="G12" s="85">
        <v>27</v>
      </c>
    </row>
    <row r="13" spans="2:10" ht="16.05" customHeight="1" x14ac:dyDescent="0.3">
      <c r="B13" s="48" t="s">
        <v>32</v>
      </c>
      <c r="C13" s="49">
        <v>0</v>
      </c>
      <c r="D13" s="78">
        <v>9</v>
      </c>
      <c r="E13" s="50" t="s">
        <v>33</v>
      </c>
      <c r="F13" s="49">
        <v>0</v>
      </c>
      <c r="G13" s="85">
        <v>28</v>
      </c>
    </row>
    <row r="14" spans="2:10" ht="16.05" customHeight="1" x14ac:dyDescent="0.3">
      <c r="B14" s="48" t="s">
        <v>202</v>
      </c>
      <c r="C14" s="49">
        <v>0</v>
      </c>
      <c r="D14" s="78">
        <v>10</v>
      </c>
      <c r="E14" s="50" t="s">
        <v>34</v>
      </c>
      <c r="F14" s="49">
        <v>0</v>
      </c>
      <c r="G14" s="85">
        <v>29</v>
      </c>
    </row>
    <row r="15" spans="2:10" ht="16.05" customHeight="1" x14ac:dyDescent="0.3">
      <c r="B15" s="48" t="s">
        <v>203</v>
      </c>
      <c r="C15" s="49">
        <v>0</v>
      </c>
      <c r="D15" s="78">
        <v>11</v>
      </c>
      <c r="E15" s="50" t="s">
        <v>35</v>
      </c>
      <c r="F15" s="49">
        <v>0</v>
      </c>
      <c r="G15" s="85">
        <v>30</v>
      </c>
    </row>
    <row r="16" spans="2:10" ht="16.05" customHeight="1" x14ac:dyDescent="0.3">
      <c r="B16" s="48" t="s">
        <v>37</v>
      </c>
      <c r="C16" s="49">
        <v>0</v>
      </c>
      <c r="D16" s="78">
        <v>12</v>
      </c>
      <c r="E16" s="50" t="s">
        <v>38</v>
      </c>
      <c r="F16" s="49">
        <v>0</v>
      </c>
      <c r="G16" s="85">
        <v>31</v>
      </c>
    </row>
    <row r="17" spans="1:10" ht="16.05" customHeight="1" x14ac:dyDescent="0.3">
      <c r="B17" s="45" t="s">
        <v>39</v>
      </c>
      <c r="C17" s="52">
        <f>SUM(C10:C16)</f>
        <v>0</v>
      </c>
      <c r="D17" s="78"/>
      <c r="E17" s="50" t="s">
        <v>40</v>
      </c>
      <c r="F17" s="49">
        <v>0</v>
      </c>
      <c r="G17" s="85">
        <v>32</v>
      </c>
    </row>
    <row r="18" spans="1:10" ht="16.05" customHeight="1" x14ac:dyDescent="0.3">
      <c r="B18" s="45" t="s">
        <v>42</v>
      </c>
      <c r="C18" s="52">
        <f>SUM(C8,-C17)</f>
        <v>2000</v>
      </c>
      <c r="D18" s="78">
        <v>13</v>
      </c>
      <c r="E18" s="50" t="s">
        <v>43</v>
      </c>
      <c r="F18" s="49">
        <v>0</v>
      </c>
      <c r="G18" s="85">
        <v>33</v>
      </c>
    </row>
    <row r="19" spans="1:10" ht="16.05" customHeight="1" x14ac:dyDescent="0.3">
      <c r="B19" s="48"/>
      <c r="C19" s="46"/>
      <c r="D19" s="78"/>
      <c r="E19" s="50" t="s">
        <v>45</v>
      </c>
      <c r="F19" s="49">
        <v>0</v>
      </c>
      <c r="G19" s="85">
        <v>34</v>
      </c>
    </row>
    <row r="20" spans="1:10" s="57" customFormat="1" ht="16.05" customHeight="1" x14ac:dyDescent="0.3">
      <c r="A20" s="91"/>
      <c r="B20" s="45" t="s">
        <v>47</v>
      </c>
      <c r="C20" s="56"/>
      <c r="D20" s="79"/>
      <c r="E20" s="50" t="s">
        <v>48</v>
      </c>
      <c r="F20" s="49">
        <v>0</v>
      </c>
      <c r="G20" s="85">
        <v>35</v>
      </c>
      <c r="J20" s="91"/>
    </row>
    <row r="21" spans="1:10" ht="16.05" customHeight="1" x14ac:dyDescent="0.3">
      <c r="B21" s="48" t="s">
        <v>49</v>
      </c>
      <c r="C21" s="49">
        <v>0</v>
      </c>
      <c r="D21" s="78">
        <v>14</v>
      </c>
      <c r="E21" s="48" t="s">
        <v>50</v>
      </c>
      <c r="F21" s="49">
        <v>0</v>
      </c>
      <c r="G21" s="85">
        <v>36</v>
      </c>
    </row>
    <row r="22" spans="1:10" ht="16.05" customHeight="1" x14ac:dyDescent="0.3">
      <c r="B22" s="48" t="s">
        <v>51</v>
      </c>
      <c r="C22" s="49">
        <v>0</v>
      </c>
      <c r="D22" s="78">
        <v>15</v>
      </c>
      <c r="E22" s="48" t="s">
        <v>52</v>
      </c>
      <c r="F22" s="49">
        <v>0</v>
      </c>
      <c r="G22" s="85">
        <v>37</v>
      </c>
    </row>
    <row r="23" spans="1:10" ht="16.05" customHeight="1" x14ac:dyDescent="0.3">
      <c r="B23" s="48" t="s">
        <v>53</v>
      </c>
      <c r="C23" s="49">
        <v>0</v>
      </c>
      <c r="D23" s="78">
        <v>16</v>
      </c>
      <c r="E23" s="50" t="s">
        <v>54</v>
      </c>
      <c r="F23" s="49">
        <v>0</v>
      </c>
      <c r="G23" s="85">
        <v>38</v>
      </c>
    </row>
    <row r="24" spans="1:10" ht="16.05" customHeight="1" x14ac:dyDescent="0.3">
      <c r="B24" s="48" t="s">
        <v>56</v>
      </c>
      <c r="C24" s="49">
        <v>0</v>
      </c>
      <c r="D24" s="78">
        <v>17</v>
      </c>
      <c r="E24" s="50" t="s">
        <v>57</v>
      </c>
      <c r="F24" s="49">
        <v>0</v>
      </c>
      <c r="G24" s="85">
        <v>39</v>
      </c>
    </row>
    <row r="25" spans="1:10" ht="16.05" customHeight="1" x14ac:dyDescent="0.3">
      <c r="B25" s="45" t="s">
        <v>58</v>
      </c>
      <c r="C25" s="52">
        <f>SUM(C21:C24)</f>
        <v>0</v>
      </c>
      <c r="D25" s="78"/>
      <c r="E25" s="50" t="s">
        <v>59</v>
      </c>
      <c r="F25" s="49">
        <v>0</v>
      </c>
      <c r="G25" s="85">
        <v>40</v>
      </c>
    </row>
    <row r="26" spans="1:10" ht="16.05" customHeight="1" x14ac:dyDescent="0.3">
      <c r="B26" s="48"/>
      <c r="C26" s="46"/>
      <c r="D26" s="77"/>
      <c r="E26" s="50" t="s">
        <v>21</v>
      </c>
      <c r="F26" s="49">
        <v>0</v>
      </c>
      <c r="G26" s="85">
        <v>41</v>
      </c>
    </row>
    <row r="27" spans="1:10" ht="16.05" customHeight="1" x14ac:dyDescent="0.3">
      <c r="B27" s="48"/>
      <c r="C27" s="46"/>
      <c r="D27" s="77"/>
      <c r="E27" s="47" t="s">
        <v>61</v>
      </c>
      <c r="F27" s="52">
        <f>SUM(F3:F26)</f>
        <v>0</v>
      </c>
      <c r="G27" s="84"/>
    </row>
    <row r="28" spans="1:10" ht="16.05" customHeight="1" thickBot="1" x14ac:dyDescent="0.35">
      <c r="B28" s="48"/>
      <c r="C28" s="56"/>
      <c r="D28" s="80"/>
      <c r="E28" s="48"/>
      <c r="F28" s="46"/>
      <c r="G28" s="84"/>
    </row>
    <row r="29" spans="1:10" ht="16.05" customHeight="1" thickTop="1" x14ac:dyDescent="0.3">
      <c r="B29" s="58"/>
      <c r="C29" s="59"/>
      <c r="D29" s="81"/>
      <c r="E29" s="58"/>
      <c r="F29" s="59"/>
      <c r="G29" s="86"/>
      <c r="H29" s="58"/>
      <c r="I29" s="60"/>
      <c r="J29" s="92"/>
    </row>
    <row r="30" spans="1:10" ht="16.05" customHeight="1" x14ac:dyDescent="0.3">
      <c r="B30" s="45" t="s">
        <v>75</v>
      </c>
      <c r="C30" s="56"/>
      <c r="D30" s="77"/>
    </row>
    <row r="31" spans="1:10" ht="16.05" customHeight="1" x14ac:dyDescent="0.3">
      <c r="B31" s="48" t="s">
        <v>42</v>
      </c>
      <c r="C31" s="62">
        <f>C18</f>
        <v>2000</v>
      </c>
      <c r="D31" s="77"/>
    </row>
    <row r="32" spans="1:10" ht="16.05" customHeight="1" x14ac:dyDescent="0.3">
      <c r="B32" s="48" t="s">
        <v>78</v>
      </c>
      <c r="C32" s="62">
        <f>C25</f>
        <v>0</v>
      </c>
      <c r="D32" s="77"/>
    </row>
    <row r="33" spans="1:10" ht="16.05" customHeight="1" x14ac:dyDescent="0.3">
      <c r="B33" s="50" t="s">
        <v>79</v>
      </c>
      <c r="C33" s="62">
        <f>-F27</f>
        <v>0</v>
      </c>
      <c r="D33" s="77"/>
    </row>
    <row r="34" spans="1:10" ht="16.05" customHeight="1" x14ac:dyDescent="0.3">
      <c r="B34" s="48" t="s">
        <v>80</v>
      </c>
      <c r="C34" s="62">
        <f>-I11</f>
        <v>0</v>
      </c>
      <c r="D34" s="77"/>
    </row>
    <row r="35" spans="1:10" ht="16.05" customHeight="1" x14ac:dyDescent="0.3">
      <c r="B35" s="45" t="s">
        <v>81</v>
      </c>
      <c r="C35" s="62">
        <f>SUM(C31:C34)</f>
        <v>2000</v>
      </c>
      <c r="D35" s="77"/>
    </row>
    <row r="36" spans="1:10" ht="16.05" customHeight="1" thickBot="1" x14ac:dyDescent="0.35">
      <c r="D36" s="77"/>
    </row>
    <row r="37" spans="1:10" ht="16.05" customHeight="1" thickTop="1" x14ac:dyDescent="0.3">
      <c r="B37" s="58"/>
      <c r="C37" s="59"/>
      <c r="D37" s="81"/>
      <c r="E37" s="58"/>
      <c r="F37" s="59"/>
      <c r="G37" s="86"/>
      <c r="H37" s="58"/>
      <c r="I37" s="60"/>
      <c r="J37" s="92"/>
    </row>
    <row r="38" spans="1:10" ht="16.05" customHeight="1" x14ac:dyDescent="0.3">
      <c r="B38" s="57" t="s">
        <v>82</v>
      </c>
      <c r="D38" s="80"/>
      <c r="E38" s="48"/>
      <c r="F38" s="46"/>
      <c r="G38" s="84"/>
    </row>
    <row r="39" spans="1:10" ht="16.05" customHeight="1" x14ac:dyDescent="0.3">
      <c r="A39" s="78">
        <v>1</v>
      </c>
      <c r="B39" s="44" t="s">
        <v>139</v>
      </c>
      <c r="D39" s="80"/>
      <c r="E39" s="48"/>
      <c r="F39" s="46"/>
      <c r="G39" s="84"/>
    </row>
    <row r="40" spans="1:10" ht="16.05" customHeight="1" x14ac:dyDescent="0.3">
      <c r="A40" s="78">
        <v>2</v>
      </c>
      <c r="B40" s="44" t="s">
        <v>140</v>
      </c>
      <c r="D40" s="80"/>
      <c r="E40" s="48"/>
      <c r="F40" s="46"/>
      <c r="G40" s="84"/>
    </row>
    <row r="41" spans="1:10" ht="16.05" customHeight="1" x14ac:dyDescent="0.3">
      <c r="A41" s="78">
        <v>3</v>
      </c>
      <c r="B41" s="44" t="s">
        <v>18</v>
      </c>
      <c r="D41" s="80"/>
      <c r="E41" s="45"/>
      <c r="F41" s="56"/>
      <c r="G41" s="84"/>
    </row>
    <row r="42" spans="1:10" ht="16.05" customHeight="1" x14ac:dyDescent="0.3">
      <c r="A42" s="78">
        <v>4</v>
      </c>
      <c r="B42" s="44" t="s">
        <v>204</v>
      </c>
      <c r="D42" s="77"/>
      <c r="E42" s="48"/>
      <c r="F42" s="46"/>
      <c r="G42" s="84"/>
    </row>
    <row r="43" spans="1:10" ht="16.05" customHeight="1" x14ac:dyDescent="0.3">
      <c r="A43" s="78">
        <v>5</v>
      </c>
      <c r="B43" s="44" t="s">
        <v>23</v>
      </c>
      <c r="D43" s="77"/>
      <c r="E43" s="48"/>
      <c r="F43" s="46"/>
      <c r="G43" s="84"/>
    </row>
    <row r="44" spans="1:10" ht="16.05" customHeight="1" x14ac:dyDescent="0.3">
      <c r="A44" s="78">
        <v>6</v>
      </c>
      <c r="B44" s="44" t="s">
        <v>141</v>
      </c>
      <c r="D44" s="77"/>
      <c r="E44" s="48"/>
      <c r="F44" s="46"/>
      <c r="G44" s="84"/>
    </row>
    <row r="45" spans="1:10" ht="16.05" customHeight="1" x14ac:dyDescent="0.3">
      <c r="A45" s="78">
        <v>7</v>
      </c>
      <c r="B45" s="44" t="s">
        <v>142</v>
      </c>
      <c r="D45" s="77"/>
      <c r="E45" s="48"/>
      <c r="F45" s="46"/>
      <c r="G45" s="84"/>
    </row>
    <row r="46" spans="1:10" ht="16.05" customHeight="1" x14ac:dyDescent="0.3">
      <c r="A46" s="78">
        <v>8</v>
      </c>
      <c r="B46" s="44" t="s">
        <v>143</v>
      </c>
      <c r="D46" s="77"/>
      <c r="E46" s="48"/>
      <c r="F46" s="46"/>
      <c r="G46" s="84"/>
    </row>
    <row r="47" spans="1:10" s="63" customFormat="1" ht="16.05" customHeight="1" x14ac:dyDescent="0.3">
      <c r="A47" s="78">
        <v>9</v>
      </c>
      <c r="B47" s="44" t="s">
        <v>144</v>
      </c>
      <c r="D47" s="80"/>
      <c r="E47" s="64"/>
      <c r="F47" s="65"/>
      <c r="G47" s="88"/>
      <c r="J47" s="93"/>
    </row>
    <row r="48" spans="1:10" s="63" customFormat="1" ht="16.05" customHeight="1" x14ac:dyDescent="0.3">
      <c r="A48" s="78">
        <v>10</v>
      </c>
      <c r="B48" s="44" t="s">
        <v>205</v>
      </c>
      <c r="D48" s="80"/>
      <c r="E48" s="64"/>
      <c r="F48" s="65"/>
      <c r="G48" s="88"/>
      <c r="J48" s="93"/>
    </row>
    <row r="49" spans="1:10" s="63" customFormat="1" ht="16.05" customHeight="1" x14ac:dyDescent="0.3">
      <c r="A49" s="78">
        <v>11</v>
      </c>
      <c r="B49" s="44" t="s">
        <v>206</v>
      </c>
      <c r="D49" s="80"/>
      <c r="E49" s="64"/>
      <c r="F49" s="65"/>
      <c r="G49" s="88"/>
      <c r="J49" s="93"/>
    </row>
    <row r="50" spans="1:10" ht="16.05" customHeight="1" x14ac:dyDescent="0.3">
      <c r="A50" s="78">
        <v>12</v>
      </c>
      <c r="B50" s="44" t="s">
        <v>145</v>
      </c>
      <c r="D50" s="77"/>
      <c r="E50" s="48"/>
      <c r="F50" s="46"/>
      <c r="G50" s="84"/>
    </row>
    <row r="51" spans="1:10" ht="16.05" customHeight="1" x14ac:dyDescent="0.3">
      <c r="A51" s="78">
        <v>13</v>
      </c>
      <c r="B51" s="44" t="s">
        <v>36</v>
      </c>
      <c r="D51" s="82"/>
      <c r="E51" s="66"/>
      <c r="F51" s="66"/>
      <c r="G51" s="82"/>
    </row>
    <row r="52" spans="1:10" ht="16.05" customHeight="1" x14ac:dyDescent="0.3">
      <c r="A52" s="78">
        <v>14</v>
      </c>
      <c r="B52" s="44" t="s">
        <v>146</v>
      </c>
      <c r="D52" s="77"/>
      <c r="E52" s="48"/>
      <c r="F52" s="46"/>
      <c r="G52" s="84"/>
    </row>
    <row r="53" spans="1:10" ht="16.05" customHeight="1" x14ac:dyDescent="0.3">
      <c r="A53" s="78">
        <v>15</v>
      </c>
      <c r="B53" s="44" t="s">
        <v>41</v>
      </c>
    </row>
    <row r="54" spans="1:10" ht="16.05" customHeight="1" x14ac:dyDescent="0.3">
      <c r="A54" s="78">
        <v>16</v>
      </c>
      <c r="B54" s="44" t="s">
        <v>44</v>
      </c>
    </row>
    <row r="55" spans="1:10" ht="16.05" customHeight="1" x14ac:dyDescent="0.3">
      <c r="A55" s="78">
        <v>17</v>
      </c>
      <c r="B55" s="44" t="s">
        <v>46</v>
      </c>
    </row>
    <row r="56" spans="1:10" ht="16.05" customHeight="1" x14ac:dyDescent="0.3">
      <c r="A56" s="78">
        <v>18</v>
      </c>
      <c r="B56" s="44" t="s">
        <v>147</v>
      </c>
    </row>
    <row r="57" spans="1:10" ht="16.05" customHeight="1" x14ac:dyDescent="0.3">
      <c r="A57" s="78">
        <v>19</v>
      </c>
      <c r="B57" s="44" t="s">
        <v>207</v>
      </c>
    </row>
    <row r="58" spans="1:10" ht="16.05" customHeight="1" x14ac:dyDescent="0.3">
      <c r="A58" s="78">
        <v>20</v>
      </c>
      <c r="B58" s="44" t="s">
        <v>208</v>
      </c>
    </row>
    <row r="59" spans="1:10" ht="16.05" customHeight="1" x14ac:dyDescent="0.3">
      <c r="A59" s="78">
        <v>21</v>
      </c>
      <c r="B59" s="44" t="s">
        <v>55</v>
      </c>
    </row>
    <row r="60" spans="1:10" ht="16.05" customHeight="1" x14ac:dyDescent="0.3">
      <c r="A60" s="78">
        <v>22</v>
      </c>
      <c r="B60" s="44" t="s">
        <v>148</v>
      </c>
    </row>
    <row r="61" spans="1:10" ht="16.05" customHeight="1" x14ac:dyDescent="0.3">
      <c r="A61" s="78">
        <v>23</v>
      </c>
      <c r="B61" s="44" t="s">
        <v>209</v>
      </c>
    </row>
    <row r="62" spans="1:10" ht="16.05" customHeight="1" x14ac:dyDescent="0.3">
      <c r="A62" s="78">
        <v>24</v>
      </c>
      <c r="B62" s="44" t="s">
        <v>60</v>
      </c>
    </row>
    <row r="63" spans="1:10" ht="16.05" customHeight="1" x14ac:dyDescent="0.3">
      <c r="A63" s="78">
        <v>25</v>
      </c>
      <c r="B63" s="44" t="s">
        <v>62</v>
      </c>
    </row>
    <row r="64" spans="1:10" ht="16.05" customHeight="1" x14ac:dyDescent="0.3">
      <c r="A64" s="78">
        <v>26</v>
      </c>
      <c r="B64" s="44" t="s">
        <v>149</v>
      </c>
    </row>
    <row r="65" spans="1:2" ht="16.05" customHeight="1" x14ac:dyDescent="0.3">
      <c r="A65" s="78">
        <v>27</v>
      </c>
      <c r="B65" s="44" t="s">
        <v>64</v>
      </c>
    </row>
    <row r="66" spans="1:2" ht="16.05" customHeight="1" x14ac:dyDescent="0.3">
      <c r="A66" s="78">
        <v>28</v>
      </c>
      <c r="B66" s="44" t="s">
        <v>65</v>
      </c>
    </row>
    <row r="67" spans="1:2" ht="16.05" customHeight="1" x14ac:dyDescent="0.3">
      <c r="A67" s="78">
        <v>29</v>
      </c>
      <c r="B67" s="44" t="s">
        <v>150</v>
      </c>
    </row>
    <row r="68" spans="1:2" ht="16.05" customHeight="1" x14ac:dyDescent="0.3">
      <c r="A68" s="78">
        <v>30</v>
      </c>
      <c r="B68" s="44" t="s">
        <v>151</v>
      </c>
    </row>
    <row r="69" spans="1:2" ht="16.05" customHeight="1" x14ac:dyDescent="0.3">
      <c r="A69" s="78">
        <v>31</v>
      </c>
      <c r="B69" s="44" t="s">
        <v>132</v>
      </c>
    </row>
    <row r="70" spans="1:2" ht="16.05" customHeight="1" x14ac:dyDescent="0.3">
      <c r="A70" s="78">
        <v>32</v>
      </c>
      <c r="B70" s="44" t="s">
        <v>133</v>
      </c>
    </row>
    <row r="71" spans="1:2" ht="16.05" customHeight="1" x14ac:dyDescent="0.3">
      <c r="A71" s="78">
        <v>33</v>
      </c>
      <c r="B71" s="44" t="s">
        <v>152</v>
      </c>
    </row>
    <row r="72" spans="1:2" ht="16.05" customHeight="1" x14ac:dyDescent="0.3">
      <c r="A72" s="78">
        <v>34</v>
      </c>
      <c r="B72" s="44" t="s">
        <v>134</v>
      </c>
    </row>
    <row r="73" spans="1:2" ht="16.05" customHeight="1" x14ac:dyDescent="0.3">
      <c r="A73" s="78">
        <v>35</v>
      </c>
      <c r="B73" s="44" t="s">
        <v>153</v>
      </c>
    </row>
    <row r="74" spans="1:2" ht="16.05" customHeight="1" x14ac:dyDescent="0.3">
      <c r="A74" s="78">
        <v>36</v>
      </c>
      <c r="B74" s="44" t="s">
        <v>73</v>
      </c>
    </row>
    <row r="75" spans="1:2" ht="16.05" customHeight="1" x14ac:dyDescent="0.3">
      <c r="A75" s="78">
        <v>37</v>
      </c>
      <c r="B75" s="44" t="s">
        <v>74</v>
      </c>
    </row>
    <row r="76" spans="1:2" ht="16.05" customHeight="1" x14ac:dyDescent="0.3">
      <c r="A76" s="78">
        <v>38</v>
      </c>
      <c r="B76" s="44" t="s">
        <v>76</v>
      </c>
    </row>
    <row r="77" spans="1:2" ht="16.05" customHeight="1" x14ac:dyDescent="0.3">
      <c r="A77" s="78">
        <v>39</v>
      </c>
      <c r="B77" s="44" t="s">
        <v>77</v>
      </c>
    </row>
    <row r="78" spans="1:2" ht="16.05" customHeight="1" x14ac:dyDescent="0.3">
      <c r="A78" s="78">
        <v>40</v>
      </c>
      <c r="B78" s="44" t="s">
        <v>154</v>
      </c>
    </row>
    <row r="79" spans="1:2" ht="16.05" customHeight="1" x14ac:dyDescent="0.3">
      <c r="A79" s="78">
        <v>41</v>
      </c>
      <c r="B79" s="44" t="s">
        <v>155</v>
      </c>
    </row>
    <row r="80" spans="1:2" ht="16.05" customHeight="1" x14ac:dyDescent="0.3">
      <c r="A80" s="78">
        <v>42</v>
      </c>
      <c r="B80" s="44" t="s">
        <v>210</v>
      </c>
    </row>
    <row r="81" spans="1:2" ht="16.05" customHeight="1" x14ac:dyDescent="0.3">
      <c r="A81" s="78">
        <v>43</v>
      </c>
      <c r="B81" s="44" t="s">
        <v>156</v>
      </c>
    </row>
    <row r="82" spans="1:2" ht="16.05" customHeight="1" x14ac:dyDescent="0.3">
      <c r="A82" s="78">
        <v>44</v>
      </c>
      <c r="B82" s="44" t="s">
        <v>157</v>
      </c>
    </row>
    <row r="83" spans="1:2" ht="16.05" customHeight="1" x14ac:dyDescent="0.3">
      <c r="A83" s="78">
        <v>45</v>
      </c>
      <c r="B83" s="44" t="s">
        <v>158</v>
      </c>
    </row>
    <row r="84" spans="1:2" ht="16.05" customHeight="1" x14ac:dyDescent="0.3">
      <c r="A84" s="78">
        <v>46</v>
      </c>
      <c r="B84" s="44" t="s">
        <v>159</v>
      </c>
    </row>
    <row r="85" spans="1:2" ht="16.05" customHeight="1" x14ac:dyDescent="0.3">
      <c r="A85" s="78">
        <v>47</v>
      </c>
      <c r="B85" s="44" t="s">
        <v>160</v>
      </c>
    </row>
    <row r="86" spans="1:2" ht="16.05" customHeight="1" x14ac:dyDescent="0.3">
      <c r="A86" s="78">
        <v>48</v>
      </c>
      <c r="B86" s="44" t="s">
        <v>161</v>
      </c>
    </row>
    <row r="87" spans="1:2" ht="16.05" customHeight="1" x14ac:dyDescent="0.3">
      <c r="A87" s="78">
        <v>49</v>
      </c>
      <c r="B87" s="67" t="s">
        <v>162</v>
      </c>
    </row>
    <row r="89" spans="1:2" ht="16.05" customHeight="1" x14ac:dyDescent="0.3">
      <c r="B89" s="68" t="s">
        <v>163</v>
      </c>
    </row>
  </sheetData>
  <sheetProtection formatCells="0" formatColumns="0" formatRows="0" insertColumns="0" insertRows="0" insertHyperlinks="0" deleteColumns="0" deleteRows="0" sort="0" autoFilter="0" pivotTables="0"/>
  <phoneticPr fontId="5" type="noConversion"/>
  <dataValidations count="1">
    <dataValidation type="decimal" operator="greaterThanOrEqual" allowBlank="1" showInputMessage="1" showErrorMessage="1" errorTitle="Invalid Input" error="All income and expenses must be entered as positive values." sqref="C3:C7 I3:I10 F3:F26 C21:C24 C10:C16" xr:uid="{00000000-0002-0000-0300-000000000000}">
      <formula1>0</formula1>
    </dataValidation>
  </dataValidations>
  <hyperlinks>
    <hyperlink ref="J1" r:id="rId1" display="www.excel-skills.com" xr:uid="{00000000-0004-0000-0300-000000000000}"/>
  </hyperlinks>
  <pageMargins left="0.74803149606299213" right="0.74803149606299213" top="0.98425196850393704" bottom="0.98425196850393704" header="0.51181102362204722" footer="0.51181102362204722"/>
  <pageSetup scale="66" fitToHeight="2" orientation="landscape" r:id="rId2"/>
  <headerFooter alignWithMargins="0">
    <oddFooter>&amp;C&amp;9Page &amp;P of &amp;N</oddFooter>
  </headerFooter>
  <rowBreaks count="1" manualBreakCount="1">
    <brk id="37"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3"/>
  <sheetViews>
    <sheetView zoomScale="95" workbookViewId="0">
      <pane ySplit="3" topLeftCell="A4" activePane="bottomLeft" state="frozen"/>
      <selection pane="bottomLeft" activeCell="A3" sqref="A3"/>
    </sheetView>
  </sheetViews>
  <sheetFormatPr defaultColWidth="9.109375" defaultRowHeight="16.05" customHeight="1" x14ac:dyDescent="0.25"/>
  <cols>
    <col min="1" max="1" width="14" style="41" customWidth="1"/>
    <col min="2" max="6" width="15.6640625" style="16" customWidth="1"/>
    <col min="7" max="7" width="15.6640625" style="36" customWidth="1"/>
    <col min="8" max="8" width="5.6640625" style="34" customWidth="1"/>
    <col min="9" max="9" width="15.6640625" style="35" customWidth="1"/>
    <col min="10" max="10" width="15.6640625" style="18" customWidth="1"/>
    <col min="11" max="11" width="15.6640625" style="35" customWidth="1"/>
    <col min="12" max="18" width="15.6640625" style="34" customWidth="1"/>
    <col min="19" max="16384" width="9.109375" style="34"/>
  </cols>
  <sheetData>
    <row r="1" spans="1:11" ht="16.05" customHeight="1" x14ac:dyDescent="0.25">
      <c r="A1" s="13" t="s">
        <v>109</v>
      </c>
      <c r="G1" s="4"/>
    </row>
    <row r="2" spans="1:11" ht="16.05" customHeight="1" x14ac:dyDescent="0.25">
      <c r="A2" s="21" t="s">
        <v>180</v>
      </c>
    </row>
    <row r="3" spans="1:11" s="6" customFormat="1" ht="25.8" x14ac:dyDescent="0.25">
      <c r="A3" s="37" t="s">
        <v>123</v>
      </c>
      <c r="B3" s="25" t="s">
        <v>166</v>
      </c>
      <c r="C3" s="25" t="s">
        <v>2</v>
      </c>
      <c r="D3" s="25" t="s">
        <v>168</v>
      </c>
      <c r="E3" s="25" t="s">
        <v>178</v>
      </c>
      <c r="F3" s="25" t="s">
        <v>167</v>
      </c>
      <c r="G3" s="38" t="s">
        <v>3</v>
      </c>
      <c r="I3" s="39" t="s">
        <v>124</v>
      </c>
      <c r="J3" s="40" t="s">
        <v>125</v>
      </c>
      <c r="K3" s="39" t="s">
        <v>126</v>
      </c>
    </row>
    <row r="4" spans="1:11" ht="16.05" customHeight="1" x14ac:dyDescent="0.25">
      <c r="A4" s="41">
        <v>1</v>
      </c>
      <c r="B4" s="16">
        <f>MortgageCalculator!$B$4</f>
        <v>300000</v>
      </c>
      <c r="C4" s="16">
        <f>IF(B4=0,0,MortgageCalculator!$B$12*12)</f>
        <v>17071.607298876232</v>
      </c>
      <c r="D4" s="16">
        <f ca="1">SUM(OFFSET(MonthAmort!$E$3,1,0,12,1))</f>
        <v>8888.0853046972079</v>
      </c>
      <c r="E4" s="16">
        <f ca="1">SUM(OFFSET(MonthAmort!$F$3,1,0,12,1))</f>
        <v>8183.5219941790219</v>
      </c>
      <c r="F4" s="16">
        <f ca="1">IF(ROUND(B4-E4,2)=0,0,B4-E4)</f>
        <v>291816.478005821</v>
      </c>
      <c r="G4" s="36">
        <f ca="1">IF($B$4=0,0,F4/$B$4)</f>
        <v>0.97272159335273667</v>
      </c>
      <c r="I4" s="42">
        <f ca="1">SUM($D$4:D4)</f>
        <v>8888.0853046972079</v>
      </c>
      <c r="J4" s="18">
        <f ca="1">SUM(OFFSET(MonthAmort!$L$3,1,0,A4*12,1))</f>
        <v>8838.1704750763311</v>
      </c>
      <c r="K4" s="42">
        <f ca="1">SUM($E$4:E4)</f>
        <v>8183.5219941790219</v>
      </c>
    </row>
    <row r="5" spans="1:11" ht="16.05" customHeight="1" x14ac:dyDescent="0.25">
      <c r="A5" s="41">
        <v>2</v>
      </c>
      <c r="B5" s="16">
        <f ca="1">F4</f>
        <v>291816.478005821</v>
      </c>
      <c r="C5" s="16">
        <f ca="1">IF(B5=0,0,MortgageCalculator!$B$12*12)</f>
        <v>17071.607298876232</v>
      </c>
      <c r="D5" s="16">
        <f ca="1">SUM(OFFSET(MonthAmort!$E$3,(12*A4)+1,0,12,1))</f>
        <v>8639.1756523215208</v>
      </c>
      <c r="E5" s="16">
        <f ca="1">SUM(OFFSET(MonthAmort!$F$3,(12*A4)+1,0,12,1))</f>
        <v>8432.431646554709</v>
      </c>
      <c r="F5" s="16">
        <f t="shared" ref="F5:F33" ca="1" si="0">IF(ROUND(B5-E5,2)=0,0,B5-E5)</f>
        <v>283384.04635926627</v>
      </c>
      <c r="G5" s="36">
        <f t="shared" ref="G5:G33" ca="1" si="1">IF($B$4=0,0,F5/$B$4)</f>
        <v>0.94461348786422095</v>
      </c>
      <c r="I5" s="42">
        <f ca="1">SUM($D$4:D5)</f>
        <v>17527.260957018727</v>
      </c>
      <c r="J5" s="18">
        <f ca="1">SUM(OFFSET(MonthAmort!$L$3,1,0,A5*12,1))</f>
        <v>17316.415645581255</v>
      </c>
      <c r="K5" s="42">
        <f ca="1">SUM($E$4:E5)</f>
        <v>16615.953640733729</v>
      </c>
    </row>
    <row r="6" spans="1:11" ht="16.05" customHeight="1" x14ac:dyDescent="0.25">
      <c r="A6" s="41">
        <v>3</v>
      </c>
      <c r="B6" s="16">
        <f t="shared" ref="B6:B33" ca="1" si="2">F5</f>
        <v>283384.04635926627</v>
      </c>
      <c r="C6" s="16">
        <f ca="1">IF(B6=0,0,MortgageCalculator!$B$12*12)</f>
        <v>17071.607298876232</v>
      </c>
      <c r="D6" s="16">
        <f ca="1">SUM(OFFSET(MonthAmort!$E$3,(12*A5)+1,0,12,1))</f>
        <v>8382.6951746838185</v>
      </c>
      <c r="E6" s="16">
        <f ca="1">SUM(OFFSET(MonthAmort!$F$3,(12*A5)+1,0,12,1))</f>
        <v>8688.9121241924131</v>
      </c>
      <c r="F6" s="16">
        <f t="shared" ca="1" si="0"/>
        <v>274695.13423507387</v>
      </c>
      <c r="G6" s="36">
        <f t="shared" ca="1" si="1"/>
        <v>0.91565044745024626</v>
      </c>
      <c r="I6" s="42">
        <f ca="1">SUM($D$4:D6)</f>
        <v>25909.956131702544</v>
      </c>
      <c r="J6" s="18">
        <f ca="1">SUM(OFFSET(MonthAmort!$L$3,1,0,A6*12,1))</f>
        <v>25423.78803895885</v>
      </c>
      <c r="K6" s="42">
        <f ca="1">SUM($E$4:E6)</f>
        <v>25304.865764926144</v>
      </c>
    </row>
    <row r="7" spans="1:11" ht="16.05" customHeight="1" x14ac:dyDescent="0.25">
      <c r="A7" s="41">
        <v>4</v>
      </c>
      <c r="B7" s="16">
        <f t="shared" ca="1" si="2"/>
        <v>274695.13423507387</v>
      </c>
      <c r="C7" s="16">
        <f ca="1">IF(B7=0,0,MortgageCalculator!$B$12*12)</f>
        <v>17071.607298876232</v>
      </c>
      <c r="D7" s="16">
        <f ca="1">SUM(OFFSET(MonthAmort!$E$3,(12*A6)+1,0,12,1))</f>
        <v>8118.4135978891291</v>
      </c>
      <c r="E7" s="16">
        <f ca="1">SUM(OFFSET(MonthAmort!$F$3,(12*A6)+1,0,12,1))</f>
        <v>8953.1937009871017</v>
      </c>
      <c r="F7" s="16">
        <f t="shared" ca="1" si="0"/>
        <v>265741.94053408678</v>
      </c>
      <c r="G7" s="36">
        <f t="shared" ca="1" si="1"/>
        <v>0.88580646844695599</v>
      </c>
      <c r="I7" s="42">
        <f ca="1">SUM($D$4:D7)</f>
        <v>34028.369729591672</v>
      </c>
      <c r="J7" s="18">
        <f ca="1">SUM(OFFSET(MonthAmort!$L$3,1,0,A7*12,1))</f>
        <v>33149.007204799607</v>
      </c>
      <c r="K7" s="42">
        <f ca="1">SUM($E$4:E7)</f>
        <v>34258.059465913248</v>
      </c>
    </row>
    <row r="8" spans="1:11" ht="16.05" customHeight="1" x14ac:dyDescent="0.25">
      <c r="A8" s="41">
        <v>5</v>
      </c>
      <c r="B8" s="16">
        <f t="shared" ca="1" si="2"/>
        <v>265741.94053408678</v>
      </c>
      <c r="C8" s="16">
        <f ca="1">IF(B8=0,0,MortgageCalculator!$B$12*12)</f>
        <v>17071.607298876232</v>
      </c>
      <c r="D8" s="16">
        <f ca="1">SUM(OFFSET(MonthAmort!$E$3,(12*A7)+1,0,12,1))</f>
        <v>7846.093644041619</v>
      </c>
      <c r="E8" s="16">
        <f ca="1">SUM(OFFSET(MonthAmort!$F$3,(12*A7)+1,0,12,1))</f>
        <v>9225.5136548346127</v>
      </c>
      <c r="F8" s="16">
        <f t="shared" ca="1" si="0"/>
        <v>256516.42687925216</v>
      </c>
      <c r="G8" s="36">
        <f t="shared" ca="1" si="1"/>
        <v>0.85505475626417382</v>
      </c>
      <c r="I8" s="42">
        <f ca="1">SUM($D$4:D8)</f>
        <v>41874.463373633291</v>
      </c>
      <c r="J8" s="18">
        <f ca="1">SUM(OFFSET(MonthAmort!$L$3,1,0,A8*12,1))</f>
        <v>40480.44958700041</v>
      </c>
      <c r="K8" s="42">
        <f ca="1">SUM($E$4:E8)</f>
        <v>43483.57312074786</v>
      </c>
    </row>
    <row r="9" spans="1:11" ht="16.05" customHeight="1" x14ac:dyDescent="0.25">
      <c r="A9" s="41">
        <v>6</v>
      </c>
      <c r="B9" s="16">
        <f t="shared" ca="1" si="2"/>
        <v>256516.42687925216</v>
      </c>
      <c r="C9" s="16">
        <f ca="1">IF(B9=0,0,MortgageCalculator!$B$12*12)</f>
        <v>17071.607298876232</v>
      </c>
      <c r="D9" s="16">
        <f ca="1">SUM(OFFSET(MonthAmort!$E$3,(12*A8)+1,0,12,1))</f>
        <v>7565.4908182111958</v>
      </c>
      <c r="E9" s="16">
        <f ca="1">SUM(OFFSET(MonthAmort!$F$3,(12*A8)+1,0,12,1))</f>
        <v>9506.116480665034</v>
      </c>
      <c r="F9" s="16">
        <f t="shared" ca="1" si="0"/>
        <v>247010.31039858714</v>
      </c>
      <c r="G9" s="36">
        <f t="shared" ca="1" si="1"/>
        <v>0.8233677013286238</v>
      </c>
      <c r="I9" s="42">
        <f ca="1">SUM($D$4:D9)</f>
        <v>49439.954191844488</v>
      </c>
      <c r="J9" s="18">
        <f ca="1">SUM(OFFSET(MonthAmort!$L$3,1,0,A9*12,1))</f>
        <v>47406.138087876534</v>
      </c>
      <c r="K9" s="42">
        <f ca="1">SUM($E$4:E9)</f>
        <v>52989.689601412894</v>
      </c>
    </row>
    <row r="10" spans="1:11" ht="16.05" customHeight="1" x14ac:dyDescent="0.25">
      <c r="A10" s="41">
        <v>7</v>
      </c>
      <c r="B10" s="16">
        <f t="shared" ca="1" si="2"/>
        <v>247010.31039858714</v>
      </c>
      <c r="C10" s="16">
        <f ca="1">IF(B10=0,0,MortgageCalculator!$B$12*12)</f>
        <v>17071.607298876232</v>
      </c>
      <c r="D10" s="16">
        <f ca="1">SUM(OFFSET(MonthAmort!$E$3,(12*A9)+1,0,12,1))</f>
        <v>7276.3531889205069</v>
      </c>
      <c r="E10" s="16">
        <f ca="1">SUM(OFFSET(MonthAmort!$F$3,(12*A9)+1,0,12,1))</f>
        <v>9795.2541099557238</v>
      </c>
      <c r="F10" s="16">
        <f t="shared" ca="1" si="0"/>
        <v>237215.05628863143</v>
      </c>
      <c r="G10" s="36">
        <f t="shared" ca="1" si="1"/>
        <v>0.79071685429543814</v>
      </c>
      <c r="I10" s="42">
        <f ca="1">SUM($D$4:D10)</f>
        <v>56716.307380764993</v>
      </c>
      <c r="J10" s="18">
        <f ca="1">SUM(OFFSET(MonthAmort!$L$3,1,0,A10*12,1))</f>
        <v>53913.731314856144</v>
      </c>
      <c r="K10" s="42">
        <f ca="1">SUM($E$4:E10)</f>
        <v>62784.943711368614</v>
      </c>
    </row>
    <row r="11" spans="1:11" ht="16.05" customHeight="1" x14ac:dyDescent="0.25">
      <c r="A11" s="41">
        <v>8</v>
      </c>
      <c r="B11" s="16">
        <f t="shared" ca="1" si="2"/>
        <v>237215.05628863143</v>
      </c>
      <c r="C11" s="16">
        <f ca="1">IF(B11=0,0,MortgageCalculator!$B$12*12)</f>
        <v>17071.607298876232</v>
      </c>
      <c r="D11" s="16">
        <f ca="1">SUM(OFFSET(MonthAmort!$E$3,(12*A10)+1,0,12,1))</f>
        <v>6978.4211619552361</v>
      </c>
      <c r="E11" s="16">
        <f ca="1">SUM(OFFSET(MonthAmort!$F$3,(12*A10)+1,0,12,1))</f>
        <v>10093.186136920995</v>
      </c>
      <c r="F11" s="16">
        <f t="shared" ca="1" si="0"/>
        <v>227121.87015171043</v>
      </c>
      <c r="G11" s="36">
        <f t="shared" ca="1" si="1"/>
        <v>0.75707290050570142</v>
      </c>
      <c r="I11" s="42">
        <f ca="1">SUM($D$4:D11)</f>
        <v>63694.72854272023</v>
      </c>
      <c r="J11" s="18">
        <f ca="1">SUM(OFFSET(MonthAmort!$L$3,1,0,A11*12,1))</f>
        <v>59990.51250010261</v>
      </c>
      <c r="K11" s="42">
        <f ca="1">SUM($E$4:E11)</f>
        <v>72878.129848289609</v>
      </c>
    </row>
    <row r="12" spans="1:11" ht="16.05" customHeight="1" x14ac:dyDescent="0.25">
      <c r="A12" s="41">
        <v>9</v>
      </c>
      <c r="B12" s="16">
        <f t="shared" ca="1" si="2"/>
        <v>227121.87015171043</v>
      </c>
      <c r="C12" s="16">
        <f ca="1">IF(B12=0,0,MortgageCalculator!$B$12*12)</f>
        <v>17071.607298876232</v>
      </c>
      <c r="D12" s="16">
        <f ca="1">SUM(OFFSET(MonthAmort!$E$3,(12*A11)+1,0,12,1))</f>
        <v>6671.4272472946368</v>
      </c>
      <c r="E12" s="16">
        <f ca="1">SUM(OFFSET(MonthAmort!$F$3,(12*A11)+1,0,12,1))</f>
        <v>10400.180051581592</v>
      </c>
      <c r="F12" s="16">
        <f t="shared" ca="1" si="0"/>
        <v>216721.69010012885</v>
      </c>
      <c r="G12" s="36">
        <f t="shared" ca="1" si="1"/>
        <v>0.7224056336670962</v>
      </c>
      <c r="I12" s="42">
        <f ca="1">SUM($D$4:D12)</f>
        <v>70366.155790014862</v>
      </c>
      <c r="J12" s="18">
        <f ca="1">SUM(OFFSET(MonthAmort!$L$3,1,0,A12*12,1))</f>
        <v>65623.378083116768</v>
      </c>
      <c r="K12" s="42">
        <f ca="1">SUM($E$4:E12)</f>
        <v>83278.309899871208</v>
      </c>
    </row>
    <row r="13" spans="1:11" ht="16.05" customHeight="1" x14ac:dyDescent="0.25">
      <c r="A13" s="41">
        <v>10</v>
      </c>
      <c r="B13" s="16">
        <f t="shared" ca="1" si="2"/>
        <v>216721.69010012885</v>
      </c>
      <c r="C13" s="16">
        <f ca="1">IF(B13=0,0,MortgageCalculator!$B$12*12)</f>
        <v>17071.607298876232</v>
      </c>
      <c r="D13" s="16">
        <f ca="1">SUM(OFFSET(MonthAmort!$E$3,(12*A12)+1,0,12,1))</f>
        <v>6355.0958189530129</v>
      </c>
      <c r="E13" s="16">
        <f ca="1">SUM(OFFSET(MonthAmort!$F$3,(12*A12)+1,0,12,1))</f>
        <v>10716.511479923218</v>
      </c>
      <c r="F13" s="16">
        <f t="shared" ca="1" si="0"/>
        <v>206005.17862020564</v>
      </c>
      <c r="G13" s="36">
        <f t="shared" ca="1" si="1"/>
        <v>0.68668392873401884</v>
      </c>
      <c r="I13" s="42">
        <f ca="1">SUM($D$4:D13)</f>
        <v>76721.251608967868</v>
      </c>
      <c r="J13" s="18">
        <f ca="1">SUM(OFFSET(MonthAmort!$L$3,1,0,A13*12,1))</f>
        <v>70798.825946067911</v>
      </c>
      <c r="K13" s="42">
        <f ca="1">SUM($E$4:E13)</f>
        <v>93994.821379794419</v>
      </c>
    </row>
    <row r="14" spans="1:11" ht="16.05" customHeight="1" x14ac:dyDescent="0.25">
      <c r="A14" s="41">
        <v>11</v>
      </c>
      <c r="B14" s="16">
        <f t="shared" ca="1" si="2"/>
        <v>206005.17862020564</v>
      </c>
      <c r="C14" s="16">
        <f ca="1">IF(B14=0,0,MortgageCalculator!$B$12*12)</f>
        <v>17071.607298876232</v>
      </c>
      <c r="D14" s="16">
        <f ca="1">SUM(OFFSET(MonthAmort!$E$3,(12*A13)+1,0,12,1))</f>
        <v>6029.1428675165616</v>
      </c>
      <c r="E14" s="16">
        <f ca="1">SUM(OFFSET(MonthAmort!$F$3,(12*A13)+1,0,12,1))</f>
        <v>11042.464431359671</v>
      </c>
      <c r="F14" s="16">
        <f t="shared" ca="1" si="0"/>
        <v>194962.71418884597</v>
      </c>
      <c r="G14" s="36">
        <f t="shared" ca="1" si="1"/>
        <v>0.64987571396281996</v>
      </c>
      <c r="I14" s="42">
        <f ca="1">SUM($D$4:D14)</f>
        <v>82750.394476484435</v>
      </c>
      <c r="J14" s="18">
        <f ca="1">SUM(OFFSET(MonthAmort!$L$3,1,0,A14*12,1))</f>
        <v>75502.943291291114</v>
      </c>
      <c r="K14" s="42">
        <f ca="1">SUM($E$4:E14)</f>
        <v>105037.28581115408</v>
      </c>
    </row>
    <row r="15" spans="1:11" ht="16.05" customHeight="1" x14ac:dyDescent="0.25">
      <c r="A15" s="41">
        <v>12</v>
      </c>
      <c r="B15" s="16">
        <f t="shared" ca="1" si="2"/>
        <v>194962.71418884597</v>
      </c>
      <c r="C15" s="16">
        <f ca="1">IF(B15=0,0,MortgageCalculator!$B$12*12)</f>
        <v>17071.607298876232</v>
      </c>
      <c r="D15" s="16">
        <f ca="1">SUM(OFFSET(MonthAmort!$E$3,(12*A14)+1,0,12,1))</f>
        <v>5693.2757451533871</v>
      </c>
      <c r="E15" s="16">
        <f ca="1">SUM(OFFSET(MonthAmort!$F$3,(12*A14)+1,0,12,1))</f>
        <v>11378.331553722841</v>
      </c>
      <c r="F15" s="16">
        <f t="shared" ca="1" si="0"/>
        <v>183584.38263512313</v>
      </c>
      <c r="G15" s="36">
        <f t="shared" ca="1" si="1"/>
        <v>0.61194794211707704</v>
      </c>
      <c r="I15" s="42">
        <f ca="1">SUM($D$4:D15)</f>
        <v>88443.670221637818</v>
      </c>
      <c r="J15" s="18">
        <f ca="1">SUM(OFFSET(MonthAmort!$L$3,1,0,A15*12,1))</f>
        <v>79721.394150067164</v>
      </c>
      <c r="K15" s="42">
        <f ca="1">SUM($E$4:E15)</f>
        <v>116415.61736487693</v>
      </c>
    </row>
    <row r="16" spans="1:11" ht="16.05" customHeight="1" x14ac:dyDescent="0.25">
      <c r="A16" s="41">
        <v>13</v>
      </c>
      <c r="B16" s="16">
        <f t="shared" ca="1" si="2"/>
        <v>183584.38263512313</v>
      </c>
      <c r="C16" s="16">
        <f ca="1">IF(B16=0,0,MortgageCalculator!$B$12*12)</f>
        <v>17071.607298876232</v>
      </c>
      <c r="D16" s="16">
        <f ca="1">SUM(OFFSET(MonthAmort!$E$3,(12*A15)+1,0,12,1))</f>
        <v>5347.1929028677541</v>
      </c>
      <c r="E16" s="16">
        <f ca="1">SUM(OFFSET(MonthAmort!$F$3,(12*A15)+1,0,12,1))</f>
        <v>11724.414396008475</v>
      </c>
      <c r="F16" s="16">
        <f t="shared" ca="1" si="0"/>
        <v>171859.96823911465</v>
      </c>
      <c r="G16" s="36">
        <f t="shared" ca="1" si="1"/>
        <v>0.57286656079704878</v>
      </c>
      <c r="I16" s="42">
        <f ca="1">SUM($D$4:D16)</f>
        <v>93790.863124505573</v>
      </c>
      <c r="J16" s="18">
        <f ca="1">SUM(OFFSET(MonthAmort!$L$3,1,0,A16*12,1))</f>
        <v>83439.406511469904</v>
      </c>
      <c r="K16" s="42">
        <f ca="1">SUM($E$4:E16)</f>
        <v>128140.03176088541</v>
      </c>
    </row>
    <row r="17" spans="1:11" ht="16.05" customHeight="1" x14ac:dyDescent="0.25">
      <c r="A17" s="41">
        <v>14</v>
      </c>
      <c r="B17" s="16">
        <f t="shared" ca="1" si="2"/>
        <v>171859.96823911465</v>
      </c>
      <c r="C17" s="16">
        <f ca="1">IF(B17=0,0,MortgageCalculator!$B$12*12)</f>
        <v>17071.607298876232</v>
      </c>
      <c r="D17" s="16">
        <f ca="1">SUM(OFFSET(MonthAmort!$E$3,(12*A16)+1,0,12,1))</f>
        <v>4990.5836197626568</v>
      </c>
      <c r="E17" s="16">
        <f ca="1">SUM(OFFSET(MonthAmort!$F$3,(12*A16)+1,0,12,1))</f>
        <v>12081.023679113576</v>
      </c>
      <c r="F17" s="16">
        <f t="shared" ca="1" si="0"/>
        <v>159778.94456000108</v>
      </c>
      <c r="G17" s="36">
        <f t="shared" ca="1" si="1"/>
        <v>0.5325964818666703</v>
      </c>
      <c r="I17" s="42">
        <f ca="1">SUM($D$4:D17)</f>
        <v>98781.446744268236</v>
      </c>
      <c r="J17" s="18">
        <f ca="1">SUM(OFFSET(MonthAmort!$L$3,1,0,A17*12,1))</f>
        <v>86641.759059725446</v>
      </c>
      <c r="K17" s="42">
        <f ca="1">SUM($E$4:E17)</f>
        <v>140221.05543999898</v>
      </c>
    </row>
    <row r="18" spans="1:11" ht="16.05" customHeight="1" x14ac:dyDescent="0.25">
      <c r="A18" s="41">
        <v>15</v>
      </c>
      <c r="B18" s="16">
        <f t="shared" ca="1" si="2"/>
        <v>159778.94456000108</v>
      </c>
      <c r="C18" s="16">
        <f ca="1">IF(B18=0,0,MortgageCalculator!$B$12*12)</f>
        <v>17071.607298876232</v>
      </c>
      <c r="D18" s="16">
        <f ca="1">SUM(OFFSET(MonthAmort!$E$3,(12*A17)+1,0,12,1))</f>
        <v>4623.1277240676764</v>
      </c>
      <c r="E18" s="16">
        <f ca="1">SUM(OFFSET(MonthAmort!$F$3,(12*A17)+1,0,12,1))</f>
        <v>12448.479574808554</v>
      </c>
      <c r="F18" s="16">
        <f t="shared" ca="1" si="0"/>
        <v>147330.46498519252</v>
      </c>
      <c r="G18" s="36">
        <f t="shared" ca="1" si="1"/>
        <v>0.49110154995064176</v>
      </c>
      <c r="I18" s="42">
        <f ca="1">SUM($D$4:D18)</f>
        <v>103404.57446833591</v>
      </c>
      <c r="J18" s="18">
        <f ca="1">SUM(OFFSET(MonthAmort!$L$3,1,0,A18*12,1))</f>
        <v>89312.767508174991</v>
      </c>
      <c r="K18" s="42">
        <f ca="1">SUM($E$4:E18)</f>
        <v>152669.53501480754</v>
      </c>
    </row>
    <row r="19" spans="1:11" ht="16.05" customHeight="1" x14ac:dyDescent="0.25">
      <c r="A19" s="41">
        <v>16</v>
      </c>
      <c r="B19" s="16">
        <f t="shared" ca="1" si="2"/>
        <v>147330.46498519252</v>
      </c>
      <c r="C19" s="16">
        <f ca="1">IF(B19=0,0,MortgageCalculator!$B$12*12)</f>
        <v>17071.607298876232</v>
      </c>
      <c r="D19" s="16">
        <f ca="1">SUM(OFFSET(MonthAmort!$E$3,(12*A18)+1,0,12,1))</f>
        <v>4244.4953056816239</v>
      </c>
      <c r="E19" s="16">
        <f ca="1">SUM(OFFSET(MonthAmort!$F$3,(12*A18)+1,0,12,1))</f>
        <v>12827.111993194605</v>
      </c>
      <c r="F19" s="16">
        <f t="shared" ca="1" si="0"/>
        <v>134503.3529919979</v>
      </c>
      <c r="G19" s="36">
        <f t="shared" ca="1" si="1"/>
        <v>0.44834450997332637</v>
      </c>
      <c r="I19" s="42">
        <f ca="1">SUM($D$4:D19)</f>
        <v>107649.06977401754</v>
      </c>
      <c r="J19" s="18">
        <f ca="1">SUM(OFFSET(MonthAmort!$L$3,1,0,A19*12,1))</f>
        <v>91436.27051757263</v>
      </c>
      <c r="K19" s="42">
        <f ca="1">SUM($E$4:E19)</f>
        <v>165496.64700800215</v>
      </c>
    </row>
    <row r="20" spans="1:11" ht="16.05" customHeight="1" x14ac:dyDescent="0.25">
      <c r="A20" s="41">
        <v>17</v>
      </c>
      <c r="B20" s="16">
        <f t="shared" ca="1" si="2"/>
        <v>134503.3529919979</v>
      </c>
      <c r="C20" s="16">
        <f ca="1">IF(B20=0,0,MortgageCalculator!$B$12*12)</f>
        <v>17071.607298876232</v>
      </c>
      <c r="D20" s="16">
        <f ca="1">SUM(OFFSET(MonthAmort!$E$3,(12*A19)+1,0,12,1))</f>
        <v>3854.3464199718833</v>
      </c>
      <c r="E20" s="16">
        <f ca="1">SUM(OFFSET(MonthAmort!$F$3,(12*A19)+1,0,12,1))</f>
        <v>13217.260878904346</v>
      </c>
      <c r="F20" s="16">
        <f t="shared" ca="1" si="0"/>
        <v>121286.09211309356</v>
      </c>
      <c r="G20" s="36">
        <f t="shared" ca="1" si="1"/>
        <v>0.40428697371031186</v>
      </c>
      <c r="I20" s="42">
        <f ca="1">SUM($D$4:D20)</f>
        <v>111503.41619398943</v>
      </c>
      <c r="J20" s="18">
        <f ca="1">SUM(OFFSET(MonthAmort!$L$3,1,0,A20*12,1))</f>
        <v>92995.615186074254</v>
      </c>
      <c r="K20" s="42">
        <f ca="1">SUM($E$4:E20)</f>
        <v>178713.9078869065</v>
      </c>
    </row>
    <row r="21" spans="1:11" ht="16.05" customHeight="1" x14ac:dyDescent="0.25">
      <c r="A21" s="41">
        <v>18</v>
      </c>
      <c r="B21" s="16">
        <f t="shared" ca="1" si="2"/>
        <v>121286.09211309356</v>
      </c>
      <c r="C21" s="16">
        <f ca="1">IF(B21=0,0,MortgageCalculator!$B$12*12)</f>
        <v>17071.607298876232</v>
      </c>
      <c r="D21" s="16">
        <f ca="1">SUM(OFFSET(MonthAmort!$E$3,(12*A20)+1,0,12,1))</f>
        <v>3452.3307825645429</v>
      </c>
      <c r="E21" s="16">
        <f ca="1">SUM(OFFSET(MonthAmort!$F$3,(12*A20)+1,0,12,1))</f>
        <v>13619.276516311689</v>
      </c>
      <c r="F21" s="16">
        <f t="shared" ca="1" si="0"/>
        <v>107666.81559678187</v>
      </c>
      <c r="G21" s="36">
        <f t="shared" ca="1" si="1"/>
        <v>0.35888938532260622</v>
      </c>
      <c r="I21" s="42">
        <f ca="1">SUM($D$4:D21)</f>
        <v>114955.74697655397</v>
      </c>
      <c r="J21" s="18">
        <f ca="1">SUM(OFFSET(MonthAmort!$L$3,1,0,A21*12,1))</f>
        <v>93973.64209789077</v>
      </c>
      <c r="K21" s="42">
        <f ca="1">SUM($E$4:E21)</f>
        <v>192333.18440321818</v>
      </c>
    </row>
    <row r="22" spans="1:11" ht="16.05" customHeight="1" x14ac:dyDescent="0.25">
      <c r="A22" s="41">
        <v>19</v>
      </c>
      <c r="B22" s="16">
        <f t="shared" ca="1" si="2"/>
        <v>107666.81559678187</v>
      </c>
      <c r="C22" s="16">
        <f ca="1">IF(B22=0,0,MortgageCalculator!$B$12*12)</f>
        <v>17071.607298876232</v>
      </c>
      <c r="D22" s="16">
        <f ca="1">SUM(OFFSET(MonthAmort!$E$3,(12*A21)+1,0,12,1))</f>
        <v>3038.0874548512652</v>
      </c>
      <c r="E22" s="16">
        <f ca="1">SUM(OFFSET(MonthAmort!$F$3,(12*A21)+1,0,12,1))</f>
        <v>14033.519844024966</v>
      </c>
      <c r="F22" s="16">
        <f t="shared" ca="1" si="0"/>
        <v>93633.295752756909</v>
      </c>
      <c r="G22" s="36">
        <f t="shared" ca="1" si="1"/>
        <v>0.312110985842523</v>
      </c>
      <c r="I22" s="42">
        <f ca="1">SUM($D$4:D22)</f>
        <v>117993.83443140524</v>
      </c>
      <c r="J22" s="18">
        <f ca="1">SUM(OFFSET(MonthAmort!$L$3,1,0,A22*12,1))</f>
        <v>94352.669917181775</v>
      </c>
      <c r="K22" s="42">
        <f ca="1">SUM($E$4:E22)</f>
        <v>206366.70424724315</v>
      </c>
    </row>
    <row r="23" spans="1:11" ht="16.05" customHeight="1" x14ac:dyDescent="0.25">
      <c r="A23" s="41">
        <v>20</v>
      </c>
      <c r="B23" s="16">
        <f t="shared" ca="1" si="2"/>
        <v>93633.295752756909</v>
      </c>
      <c r="C23" s="16">
        <f ca="1">IF(B23=0,0,MortgageCalculator!$B$12*12)</f>
        <v>17071.607298876232</v>
      </c>
      <c r="D23" s="16">
        <f ca="1">SUM(OFFSET(MonthAmort!$E$3,(12*A22)+1,0,12,1))</f>
        <v>2611.2445199305507</v>
      </c>
      <c r="E23" s="16">
        <f ca="1">SUM(OFFSET(MonthAmort!$F$3,(12*A22)+1,0,12,1))</f>
        <v>14460.362778945682</v>
      </c>
      <c r="F23" s="16">
        <f t="shared" ca="1" si="0"/>
        <v>79172.932973811228</v>
      </c>
      <c r="G23" s="36">
        <f t="shared" ca="1" si="1"/>
        <v>0.26390977657937076</v>
      </c>
      <c r="I23" s="42">
        <f ca="1">SUM($D$4:D23)</f>
        <v>120605.07895133579</v>
      </c>
      <c r="J23" s="18">
        <f ca="1">SUM(OFFSET(MonthAmort!$L$3,1,0,A23*12,1))</f>
        <v>94356.650245278113</v>
      </c>
      <c r="K23" s="42">
        <f ca="1">SUM($E$4:E23)</f>
        <v>220827.06702618883</v>
      </c>
    </row>
    <row r="24" spans="1:11" ht="16.05" customHeight="1" x14ac:dyDescent="0.25">
      <c r="A24" s="41">
        <v>21</v>
      </c>
      <c r="B24" s="16">
        <f t="shared" ca="1" si="2"/>
        <v>79172.932973811228</v>
      </c>
      <c r="C24" s="16">
        <f ca="1">IF(B24=0,0,MortgageCalculator!$B$12*12)</f>
        <v>17071.607298876232</v>
      </c>
      <c r="D24" s="16">
        <f ca="1">SUM(OFFSET(MonthAmort!$E$3,(12*A23)+1,0,12,1))</f>
        <v>2171.4187486924538</v>
      </c>
      <c r="E24" s="16">
        <f ca="1">SUM(OFFSET(MonthAmort!$F$3,(12*A23)+1,0,12,1))</f>
        <v>14900.188550183775</v>
      </c>
      <c r="F24" s="16">
        <f t="shared" ca="1" si="0"/>
        <v>64272.744423627453</v>
      </c>
      <c r="G24" s="36">
        <f t="shared" ca="1" si="1"/>
        <v>0.21424248141209151</v>
      </c>
      <c r="I24" s="42">
        <f ca="1">SUM($D$4:D24)</f>
        <v>122776.49770002824</v>
      </c>
      <c r="J24" s="18">
        <f ca="1">SUM(OFFSET(MonthAmort!$L$3,1,0,A24*12,1))</f>
        <v>94356.650245278113</v>
      </c>
      <c r="K24" s="42">
        <f ca="1">SUM($E$4:E24)</f>
        <v>235727.25557637261</v>
      </c>
    </row>
    <row r="25" spans="1:11" ht="16.05" customHeight="1" x14ac:dyDescent="0.25">
      <c r="A25" s="41">
        <v>22</v>
      </c>
      <c r="B25" s="16">
        <f t="shared" ca="1" si="2"/>
        <v>64272.744423627453</v>
      </c>
      <c r="C25" s="16">
        <f ca="1">IF(B25=0,0,MortgageCalculator!$B$12*12)</f>
        <v>17071.607298876232</v>
      </c>
      <c r="D25" s="16">
        <f ca="1">SUM(OFFSET(MonthAmort!$E$3,(12*A24)+1,0,12,1))</f>
        <v>1718.215255746929</v>
      </c>
      <c r="E25" s="16">
        <f ca="1">SUM(OFFSET(MonthAmort!$F$3,(12*A24)+1,0,12,1))</f>
        <v>15353.392043129303</v>
      </c>
      <c r="F25" s="16">
        <f t="shared" ca="1" si="0"/>
        <v>48919.352380498152</v>
      </c>
      <c r="G25" s="36">
        <f t="shared" ca="1" si="1"/>
        <v>0.16306450793499383</v>
      </c>
      <c r="I25" s="42">
        <f ca="1">SUM($D$4:D25)</f>
        <v>124494.71295577516</v>
      </c>
      <c r="J25" s="18">
        <f ca="1">SUM(OFFSET(MonthAmort!$L$3,1,0,A25*12,1))</f>
        <v>94356.650245278113</v>
      </c>
      <c r="K25" s="42">
        <f ca="1">SUM($E$4:E25)</f>
        <v>251080.64761950192</v>
      </c>
    </row>
    <row r="26" spans="1:11" ht="16.05" customHeight="1" x14ac:dyDescent="0.25">
      <c r="A26" s="41">
        <v>23</v>
      </c>
      <c r="B26" s="16">
        <f t="shared" ca="1" si="2"/>
        <v>48919.352380498152</v>
      </c>
      <c r="C26" s="16">
        <f ca="1">IF(B26=0,0,MortgageCalculator!$B$12*12)</f>
        <v>17071.607298876232</v>
      </c>
      <c r="D26" s="16">
        <f ca="1">SUM(OFFSET(MonthAmort!$E$3,(12*A25)+1,0,12,1))</f>
        <v>1251.2271448869224</v>
      </c>
      <c r="E26" s="16">
        <f ca="1">SUM(OFFSET(MonthAmort!$F$3,(12*A25)+1,0,12,1))</f>
        <v>15820.38015398931</v>
      </c>
      <c r="F26" s="16">
        <f t="shared" ca="1" si="0"/>
        <v>33098.972226508842</v>
      </c>
      <c r="G26" s="36">
        <f t="shared" ca="1" si="1"/>
        <v>0.11032990742169614</v>
      </c>
      <c r="I26" s="42">
        <f ca="1">SUM($D$4:D26)</f>
        <v>125745.94010066209</v>
      </c>
      <c r="J26" s="18">
        <f ca="1">SUM(OFFSET(MonthAmort!$L$3,1,0,A26*12,1))</f>
        <v>94356.650245278113</v>
      </c>
      <c r="K26" s="42">
        <f ca="1">SUM($E$4:E26)</f>
        <v>266901.02777349122</v>
      </c>
    </row>
    <row r="27" spans="1:11" ht="16.05" customHeight="1" x14ac:dyDescent="0.25">
      <c r="A27" s="41">
        <v>24</v>
      </c>
      <c r="B27" s="16">
        <f t="shared" ca="1" si="2"/>
        <v>33098.972226508842</v>
      </c>
      <c r="C27" s="16">
        <f ca="1">IF(B27=0,0,MortgageCalculator!$B$12*12)</f>
        <v>17071.607298876232</v>
      </c>
      <c r="D27" s="16">
        <f ca="1">SUM(OFFSET(MonthAmort!$E$3,(12*A26)+1,0,12,1))</f>
        <v>770.03514376787689</v>
      </c>
      <c r="E27" s="16">
        <f ca="1">SUM(OFFSET(MonthAmort!$F$3,(12*A26)+1,0,12,1))</f>
        <v>16301.572155108355</v>
      </c>
      <c r="F27" s="16">
        <f t="shared" ca="1" si="0"/>
        <v>16797.400071400487</v>
      </c>
      <c r="G27" s="36">
        <f t="shared" ca="1" si="1"/>
        <v>5.5991333571334956E-2</v>
      </c>
      <c r="I27" s="42">
        <f ca="1">SUM($D$4:D27)</f>
        <v>126515.97524442997</v>
      </c>
      <c r="J27" s="18">
        <f ca="1">SUM(OFFSET(MonthAmort!$L$3,1,0,A27*12,1))</f>
        <v>94356.650245278113</v>
      </c>
      <c r="K27" s="42">
        <f ca="1">SUM($E$4:E27)</f>
        <v>283202.59992859955</v>
      </c>
    </row>
    <row r="28" spans="1:11" ht="16.05" customHeight="1" x14ac:dyDescent="0.25">
      <c r="A28" s="41">
        <v>25</v>
      </c>
      <c r="B28" s="16">
        <f t="shared" ca="1" si="2"/>
        <v>16797.400071400487</v>
      </c>
      <c r="C28" s="16">
        <f ca="1">IF(B28=0,0,MortgageCalculator!$B$12*12)</f>
        <v>17071.607298876232</v>
      </c>
      <c r="D28" s="16">
        <f ca="1">SUM(OFFSET(MonthAmort!$E$3,(12*A27)+1,0,12,1))</f>
        <v>274.20722747567061</v>
      </c>
      <c r="E28" s="16">
        <f ca="1">SUM(OFFSET(MonthAmort!$F$3,(12*A27)+1,0,12,1))</f>
        <v>16797.400071400323</v>
      </c>
      <c r="F28" s="16">
        <f t="shared" ca="1" si="0"/>
        <v>0</v>
      </c>
      <c r="G28" s="36">
        <f t="shared" ca="1" si="1"/>
        <v>0</v>
      </c>
      <c r="I28" s="42">
        <f ca="1">SUM($D$4:D28)</f>
        <v>126790.18247190563</v>
      </c>
      <c r="J28" s="18">
        <f ca="1">SUM(OFFSET(MonthAmort!$L$3,1,0,A28*12,1))</f>
        <v>94356.650245278113</v>
      </c>
      <c r="K28" s="42">
        <f ca="1">SUM($E$4:E28)</f>
        <v>299999.99999999988</v>
      </c>
    </row>
    <row r="29" spans="1:11" ht="16.05" customHeight="1" x14ac:dyDescent="0.25">
      <c r="A29" s="41">
        <v>26</v>
      </c>
      <c r="B29" s="16">
        <f t="shared" ca="1" si="2"/>
        <v>0</v>
      </c>
      <c r="C29" s="16">
        <f ca="1">IF(B29=0,0,MortgageCalculator!$B$12*12)</f>
        <v>0</v>
      </c>
      <c r="D29" s="16">
        <f ca="1">SUM(OFFSET(MonthAmort!$E$3,(12*A28)+1,0,12,1))</f>
        <v>0</v>
      </c>
      <c r="E29" s="16">
        <f ca="1">SUM(OFFSET(MonthAmort!$F$3,(12*A28)+1,0,12,1))</f>
        <v>0</v>
      </c>
      <c r="F29" s="16">
        <f t="shared" ca="1" si="0"/>
        <v>0</v>
      </c>
      <c r="G29" s="36">
        <f t="shared" ca="1" si="1"/>
        <v>0</v>
      </c>
      <c r="I29" s="42">
        <f ca="1">SUM($D$4:D29)</f>
        <v>126790.18247190563</v>
      </c>
      <c r="J29" s="18">
        <f ca="1">SUM(OFFSET(MonthAmort!$L$3,1,0,A29*12,1))</f>
        <v>94356.650245278113</v>
      </c>
      <c r="K29" s="42">
        <f ca="1">SUM($E$4:E29)</f>
        <v>299999.99999999988</v>
      </c>
    </row>
    <row r="30" spans="1:11" ht="16.05" customHeight="1" x14ac:dyDescent="0.25">
      <c r="A30" s="41">
        <v>27</v>
      </c>
      <c r="B30" s="16">
        <f t="shared" ca="1" si="2"/>
        <v>0</v>
      </c>
      <c r="C30" s="16">
        <f ca="1">IF(B30=0,0,MortgageCalculator!$B$12*12)</f>
        <v>0</v>
      </c>
      <c r="D30" s="16">
        <f ca="1">SUM(OFFSET(MonthAmort!$E$3,(12*A29)+1,0,12,1))</f>
        <v>0</v>
      </c>
      <c r="E30" s="16">
        <f ca="1">SUM(OFFSET(MonthAmort!$F$3,(12*A29)+1,0,12,1))</f>
        <v>0</v>
      </c>
      <c r="F30" s="16">
        <f t="shared" ca="1" si="0"/>
        <v>0</v>
      </c>
      <c r="G30" s="36">
        <f t="shared" ca="1" si="1"/>
        <v>0</v>
      </c>
      <c r="I30" s="42">
        <f ca="1">SUM($D$4:D30)</f>
        <v>126790.18247190563</v>
      </c>
      <c r="J30" s="18">
        <f ca="1">SUM(OFFSET(MonthAmort!$L$3,1,0,A30*12,1))</f>
        <v>94356.650245278113</v>
      </c>
      <c r="K30" s="42">
        <f ca="1">SUM($E$4:E30)</f>
        <v>299999.99999999988</v>
      </c>
    </row>
    <row r="31" spans="1:11" ht="16.05" customHeight="1" x14ac:dyDescent="0.25">
      <c r="A31" s="41">
        <v>28</v>
      </c>
      <c r="B31" s="16">
        <f t="shared" ca="1" si="2"/>
        <v>0</v>
      </c>
      <c r="C31" s="16">
        <f ca="1">IF(B31=0,0,MortgageCalculator!$B$12*12)</f>
        <v>0</v>
      </c>
      <c r="D31" s="16">
        <f ca="1">SUM(OFFSET(MonthAmort!$E$3,(12*A30)+1,0,12,1))</f>
        <v>0</v>
      </c>
      <c r="E31" s="16">
        <f ca="1">SUM(OFFSET(MonthAmort!$F$3,(12*A30)+1,0,12,1))</f>
        <v>0</v>
      </c>
      <c r="F31" s="16">
        <f t="shared" ca="1" si="0"/>
        <v>0</v>
      </c>
      <c r="G31" s="36">
        <f t="shared" ca="1" si="1"/>
        <v>0</v>
      </c>
      <c r="I31" s="42">
        <f ca="1">SUM($D$4:D31)</f>
        <v>126790.18247190563</v>
      </c>
      <c r="J31" s="18">
        <f ca="1">SUM(OFFSET(MonthAmort!$L$3,1,0,A31*12,1))</f>
        <v>94356.650245278113</v>
      </c>
      <c r="K31" s="42">
        <f ca="1">SUM($E$4:E31)</f>
        <v>299999.99999999988</v>
      </c>
    </row>
    <row r="32" spans="1:11" ht="16.05" customHeight="1" x14ac:dyDescent="0.25">
      <c r="A32" s="41">
        <v>29</v>
      </c>
      <c r="B32" s="16">
        <f t="shared" ca="1" si="2"/>
        <v>0</v>
      </c>
      <c r="C32" s="16">
        <f ca="1">IF(B32=0,0,MortgageCalculator!$B$12*12)</f>
        <v>0</v>
      </c>
      <c r="D32" s="16">
        <f ca="1">SUM(OFFSET(MonthAmort!$E$3,(12*A31)+1,0,12,1))</f>
        <v>0</v>
      </c>
      <c r="E32" s="16">
        <f ca="1">SUM(OFFSET(MonthAmort!$F$3,(12*A31)+1,0,12,1))</f>
        <v>0</v>
      </c>
      <c r="F32" s="16">
        <f t="shared" ca="1" si="0"/>
        <v>0</v>
      </c>
      <c r="G32" s="36">
        <f t="shared" ca="1" si="1"/>
        <v>0</v>
      </c>
      <c r="I32" s="42">
        <f ca="1">SUM($D$4:D32)</f>
        <v>126790.18247190563</v>
      </c>
      <c r="J32" s="18">
        <f ca="1">SUM(OFFSET(MonthAmort!$L$3,1,0,A32*12,1))</f>
        <v>94356.650245278113</v>
      </c>
      <c r="K32" s="42">
        <f ca="1">SUM($E$4:E32)</f>
        <v>299999.99999999988</v>
      </c>
    </row>
    <row r="33" spans="1:11" ht="16.05" customHeight="1" x14ac:dyDescent="0.25">
      <c r="A33" s="41">
        <v>30</v>
      </c>
      <c r="B33" s="16">
        <f t="shared" ca="1" si="2"/>
        <v>0</v>
      </c>
      <c r="C33" s="16">
        <f ca="1">IF(B33=0,0,MortgageCalculator!$B$12*12)</f>
        <v>0</v>
      </c>
      <c r="D33" s="16">
        <f ca="1">SUM(OFFSET(MonthAmort!$E$3,(12*A32)+1,0,12,1))</f>
        <v>0</v>
      </c>
      <c r="E33" s="16">
        <f ca="1">SUM(OFFSET(MonthAmort!$F$3,(12*A32)+1,0,12,1))</f>
        <v>0</v>
      </c>
      <c r="F33" s="16">
        <f t="shared" ca="1" si="0"/>
        <v>0</v>
      </c>
      <c r="G33" s="36">
        <f t="shared" ca="1" si="1"/>
        <v>0</v>
      </c>
      <c r="I33" s="42">
        <f ca="1">SUM($D$4:D33)</f>
        <v>126790.18247190563</v>
      </c>
      <c r="J33" s="18">
        <f ca="1">SUM(OFFSET(MonthAmort!$L$3,1,0,A33*12,1))</f>
        <v>94356.650245278113</v>
      </c>
      <c r="K33" s="42">
        <f ca="1">SUM($E$4:E33)</f>
        <v>299999.99999999988</v>
      </c>
    </row>
  </sheetData>
  <phoneticPr fontId="3" type="noConversion"/>
  <pageMargins left="0.74803149606299213" right="0.74803149606299213" top="0.98425196850393704" bottom="0.98425196850393704" header="0.51181102362204722" footer="0.51181102362204722"/>
  <pageSetup paperSize="9" scale="80" orientation="portrait" r:id="rId1"/>
  <headerFooter alignWithMargins="0">
    <oddFooter>&amp;C&amp;"-,Regular"&amp;9Page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64"/>
  <sheetViews>
    <sheetView zoomScale="95" workbookViewId="0">
      <pane xSplit="1" ySplit="3" topLeftCell="B4" activePane="bottomRight" state="frozen"/>
      <selection pane="topRight" activeCell="B1" sqref="B1"/>
      <selection pane="bottomLeft" activeCell="A4" sqref="A4"/>
      <selection pane="bottomRight" activeCell="B3" sqref="B3"/>
    </sheetView>
  </sheetViews>
  <sheetFormatPr defaultColWidth="9.109375" defaultRowHeight="16.05" customHeight="1" x14ac:dyDescent="0.25"/>
  <cols>
    <col min="1" max="1" width="0" style="15" hidden="1" customWidth="1"/>
    <col min="2" max="2" width="15.6640625" style="15" customWidth="1"/>
    <col min="3" max="7" width="15.6640625" style="16" customWidth="1"/>
    <col min="8" max="8" width="15.6640625" style="22" customWidth="1"/>
    <col min="9" max="9" width="3.6640625" style="15" customWidth="1"/>
    <col min="10" max="14" width="15.6640625" style="17" hidden="1" customWidth="1"/>
    <col min="15" max="15" width="5.6640625" style="15" hidden="1" customWidth="1"/>
    <col min="16" max="16" width="15.6640625" style="18" hidden="1" customWidth="1"/>
    <col min="17" max="17" width="15.6640625" style="19" hidden="1" customWidth="1"/>
    <col min="18" max="18" width="5.6640625" style="18" hidden="1" customWidth="1"/>
    <col min="19" max="19" width="15.6640625" style="20" hidden="1" customWidth="1"/>
    <col min="20" max="24" width="12.6640625" style="15" customWidth="1"/>
    <col min="25" max="16384" width="9.109375" style="15"/>
  </cols>
  <sheetData>
    <row r="1" spans="1:19" ht="16.05" customHeight="1" x14ac:dyDescent="0.25">
      <c r="B1" s="14" t="s">
        <v>136</v>
      </c>
      <c r="H1" s="4"/>
    </row>
    <row r="2" spans="1:19" ht="16.05" customHeight="1" x14ac:dyDescent="0.25">
      <c r="B2" s="21" t="s">
        <v>180</v>
      </c>
    </row>
    <row r="3" spans="1:19" s="23" customFormat="1" ht="25.2" x14ac:dyDescent="0.2">
      <c r="B3" s="24" t="s">
        <v>4</v>
      </c>
      <c r="C3" s="25" t="s">
        <v>166</v>
      </c>
      <c r="D3" s="25" t="s">
        <v>2</v>
      </c>
      <c r="E3" s="25" t="s">
        <v>168</v>
      </c>
      <c r="F3" s="25" t="s">
        <v>178</v>
      </c>
      <c r="G3" s="25" t="s">
        <v>167</v>
      </c>
      <c r="H3" s="26" t="s">
        <v>3</v>
      </c>
      <c r="I3" s="27"/>
      <c r="J3" s="28" t="s">
        <v>166</v>
      </c>
      <c r="K3" s="28" t="s">
        <v>86</v>
      </c>
      <c r="L3" s="28" t="s">
        <v>168</v>
      </c>
      <c r="M3" s="28" t="s">
        <v>169</v>
      </c>
      <c r="N3" s="28" t="s">
        <v>167</v>
      </c>
      <c r="P3" s="28" t="s">
        <v>0</v>
      </c>
      <c r="Q3" s="29" t="s">
        <v>87</v>
      </c>
      <c r="R3" s="28"/>
      <c r="S3" s="30" t="s">
        <v>88</v>
      </c>
    </row>
    <row r="4" spans="1:19" ht="16.05" customHeight="1" x14ac:dyDescent="0.25">
      <c r="A4" s="15" t="s">
        <v>89</v>
      </c>
      <c r="B4" s="31">
        <v>1</v>
      </c>
      <c r="C4" s="32">
        <f>MortgageCalculator!$B$4</f>
        <v>300000</v>
      </c>
      <c r="D4" s="16">
        <f>MortgageCalculator!$B$12</f>
        <v>1422.6339415730192</v>
      </c>
      <c r="E4" s="16">
        <f>C4*MortgageCalculator!$B$5/12</f>
        <v>750</v>
      </c>
      <c r="F4" s="16">
        <f>D4-E4</f>
        <v>672.63394157301923</v>
      </c>
      <c r="G4" s="16">
        <f>IF(ROUND(C4-F4,0)=0,0,C4-F4)</f>
        <v>299327.36605842697</v>
      </c>
      <c r="H4" s="22">
        <f>G4/$C$4</f>
        <v>0.99775788686142319</v>
      </c>
      <c r="J4" s="18">
        <f>MortgageCalculator!B4</f>
        <v>300000</v>
      </c>
      <c r="K4" s="18">
        <f>MortgageCalculator!$B$12+MortgageCalculator!$B$7</f>
        <v>1722.6339415730192</v>
      </c>
      <c r="L4" s="18">
        <f>J4*MortgageCalculator!$B$5/12</f>
        <v>750</v>
      </c>
      <c r="M4" s="18">
        <f>IF(K4-L4&gt;N3,N3,K4-L4)</f>
        <v>972.63394157301923</v>
      </c>
      <c r="N4" s="18">
        <f t="shared" ref="N4:N67" si="0">J4-M4</f>
        <v>299027.36605842697</v>
      </c>
      <c r="P4" s="18">
        <f t="shared" ref="P4:P67" si="1">E4-L4</f>
        <v>0</v>
      </c>
      <c r="Q4" s="19">
        <f>-PV(MortgageCalculator!$B$9/12,B4,0,1,0)</f>
        <v>0.99750623441396513</v>
      </c>
      <c r="S4" s="20">
        <f t="shared" ref="S4:S67" si="2">P4*Q4</f>
        <v>0</v>
      </c>
    </row>
    <row r="5" spans="1:19" ht="16.05" customHeight="1" x14ac:dyDescent="0.25">
      <c r="A5" s="15" t="s">
        <v>89</v>
      </c>
      <c r="B5" s="31">
        <v>2</v>
      </c>
      <c r="C5" s="16">
        <f>IF(ROUND(G4,0)=0,0,G4)</f>
        <v>299327.36605842697</v>
      </c>
      <c r="D5" s="16">
        <f>IF(G4=0,0,IF(G4&lt;MortgageCalculator!$B$12,G4+E5,MortgageCalculator!$B$12))</f>
        <v>1422.6339415730192</v>
      </c>
      <c r="E5" s="16">
        <f>C5*MortgageCalculator!$B$5/12</f>
        <v>748.31841514606742</v>
      </c>
      <c r="F5" s="16">
        <f t="shared" ref="F5:F68" si="3">D5-E5</f>
        <v>674.31552642695181</v>
      </c>
      <c r="G5" s="16">
        <f t="shared" ref="G5:G68" si="4">IF(ROUND(C5-F5,0)=0,0,C5-F5)</f>
        <v>298653.05053200002</v>
      </c>
      <c r="H5" s="22">
        <f t="shared" ref="H5:H68" si="5">G5/$C$4</f>
        <v>0.99551016844000007</v>
      </c>
      <c r="J5" s="18">
        <f t="shared" ref="J5:J68" si="6">IF(ROUND(N4,0)&gt;0,N4,0)</f>
        <v>299027.36605842697</v>
      </c>
      <c r="K5" s="18">
        <f>IF(N4=0,0,IF(N4&lt;MortgageCalculator!$B$12+MortgageCalculator!$B$7,N4+L5,MortgageCalculator!$B$12+MortgageCalculator!$B$7))</f>
        <v>1722.6339415730192</v>
      </c>
      <c r="L5" s="18">
        <f>J5*MortgageCalculator!$B$5/12</f>
        <v>747.56841514606742</v>
      </c>
      <c r="M5" s="18">
        <f t="shared" ref="M5:M68" si="7">IF(K5-L5&gt;N4,N4,K5-L5)</f>
        <v>975.06552642695181</v>
      </c>
      <c r="N5" s="18">
        <f t="shared" si="0"/>
        <v>298052.30053200002</v>
      </c>
      <c r="P5" s="18">
        <f t="shared" si="1"/>
        <v>0.75</v>
      </c>
      <c r="Q5" s="19">
        <f>-PV(MortgageCalculator!$B$9/12,B5,0,1,0)</f>
        <v>0.99501868769472834</v>
      </c>
      <c r="S5" s="20">
        <f t="shared" si="2"/>
        <v>0.74626401577104629</v>
      </c>
    </row>
    <row r="6" spans="1:19" ht="16.05" customHeight="1" x14ac:dyDescent="0.25">
      <c r="A6" s="15" t="s">
        <v>89</v>
      </c>
      <c r="B6" s="31">
        <v>3</v>
      </c>
      <c r="C6" s="16">
        <f t="shared" ref="C6:C69" si="8">IF(ROUND(G5,0)=0,0,G5)</f>
        <v>298653.05053200002</v>
      </c>
      <c r="D6" s="16">
        <f>IF(G5=0,0,IF(G5&lt;MortgageCalculator!$B$12,G5+E6,MortgageCalculator!$B$12))</f>
        <v>1422.6339415730192</v>
      </c>
      <c r="E6" s="16">
        <f>C6*MortgageCalculator!$B$5/12</f>
        <v>746.63262633000011</v>
      </c>
      <c r="F6" s="16">
        <f t="shared" si="3"/>
        <v>676.00131524301912</v>
      </c>
      <c r="G6" s="16">
        <f t="shared" si="4"/>
        <v>297977.049216757</v>
      </c>
      <c r="H6" s="22">
        <f t="shared" si="5"/>
        <v>0.99325683072252335</v>
      </c>
      <c r="J6" s="18">
        <f t="shared" si="6"/>
        <v>298052.30053200002</v>
      </c>
      <c r="K6" s="18">
        <f>IF(N5=0,0,IF(N5&lt;MortgageCalculator!$B$12+MortgageCalculator!$B$7,N5+L6,MortgageCalculator!$B$12+MortgageCalculator!$B$7))</f>
        <v>1722.6339415730192</v>
      </c>
      <c r="L6" s="18">
        <f>J6*MortgageCalculator!$B$5/12</f>
        <v>745.13075132999995</v>
      </c>
      <c r="M6" s="18">
        <f t="shared" si="7"/>
        <v>977.50319024301928</v>
      </c>
      <c r="N6" s="18">
        <f t="shared" si="0"/>
        <v>297074.79734175699</v>
      </c>
      <c r="P6" s="18">
        <f t="shared" si="1"/>
        <v>1.5018750000001546</v>
      </c>
      <c r="Q6" s="19">
        <f>-PV(MortgageCalculator!$B$9/12,B6,0,1,0)</f>
        <v>0.99253734433389373</v>
      </c>
      <c r="S6" s="20">
        <f t="shared" si="2"/>
        <v>1.4906670240216202</v>
      </c>
    </row>
    <row r="7" spans="1:19" ht="16.05" customHeight="1" x14ac:dyDescent="0.25">
      <c r="A7" s="15" t="s">
        <v>89</v>
      </c>
      <c r="B7" s="31">
        <v>4</v>
      </c>
      <c r="C7" s="16">
        <f t="shared" si="8"/>
        <v>297977.049216757</v>
      </c>
      <c r="D7" s="16">
        <f>IF(G6=0,0,IF(G6&lt;MortgageCalculator!$B$12,G6+E7,MortgageCalculator!$B$12))</f>
        <v>1422.6339415730192</v>
      </c>
      <c r="E7" s="16">
        <f>C7*MortgageCalculator!$B$5/12</f>
        <v>744.94262304189249</v>
      </c>
      <c r="F7" s="16">
        <f t="shared" si="3"/>
        <v>677.69131853112674</v>
      </c>
      <c r="G7" s="16">
        <f t="shared" si="4"/>
        <v>297299.35789822589</v>
      </c>
      <c r="H7" s="22">
        <f t="shared" si="5"/>
        <v>0.99099785966075293</v>
      </c>
      <c r="J7" s="18">
        <f t="shared" si="6"/>
        <v>297074.79734175699</v>
      </c>
      <c r="K7" s="18">
        <f>IF(N6=0,0,IF(N6&lt;MortgageCalculator!$B$12+MortgageCalculator!$B$7,N6+L7,MortgageCalculator!$B$12+MortgageCalculator!$B$7))</f>
        <v>1722.6339415730192</v>
      </c>
      <c r="L7" s="18">
        <f>J7*MortgageCalculator!$B$5/12</f>
        <v>742.68699335439248</v>
      </c>
      <c r="M7" s="18">
        <f t="shared" si="7"/>
        <v>979.94694821862674</v>
      </c>
      <c r="N7" s="18">
        <f t="shared" si="0"/>
        <v>296094.85039353836</v>
      </c>
      <c r="P7" s="18">
        <f t="shared" si="1"/>
        <v>2.2556296875000044</v>
      </c>
      <c r="Q7" s="19">
        <f>-PV(MortgageCalculator!$B$9/12,B7,0,1,0)</f>
        <v>0.99006218886173936</v>
      </c>
      <c r="S7" s="20">
        <f t="shared" si="2"/>
        <v>2.2332136656677752</v>
      </c>
    </row>
    <row r="8" spans="1:19" ht="16.05" customHeight="1" x14ac:dyDescent="0.25">
      <c r="A8" s="15" t="s">
        <v>89</v>
      </c>
      <c r="B8" s="31">
        <v>5</v>
      </c>
      <c r="C8" s="16">
        <f t="shared" si="8"/>
        <v>297299.35789822589</v>
      </c>
      <c r="D8" s="16">
        <f>IF(G7=0,0,IF(G7&lt;MortgageCalculator!$B$12,G7+E8,MortgageCalculator!$B$12))</f>
        <v>1422.6339415730192</v>
      </c>
      <c r="E8" s="16">
        <f>C8*MortgageCalculator!$B$5/12</f>
        <v>743.24839474556472</v>
      </c>
      <c r="F8" s="16">
        <f t="shared" si="3"/>
        <v>679.3855468274545</v>
      </c>
      <c r="G8" s="16">
        <f t="shared" si="4"/>
        <v>296619.97235139844</v>
      </c>
      <c r="H8" s="22">
        <f t="shared" si="5"/>
        <v>0.9887332411713281</v>
      </c>
      <c r="J8" s="18">
        <f t="shared" si="6"/>
        <v>296094.85039353836</v>
      </c>
      <c r="K8" s="18">
        <f>IF(N7=0,0,IF(N7&lt;MortgageCalculator!$B$12+MortgageCalculator!$B$7,N7+L8,MortgageCalculator!$B$12+MortgageCalculator!$B$7))</f>
        <v>1722.6339415730192</v>
      </c>
      <c r="L8" s="18">
        <f>J8*MortgageCalculator!$B$5/12</f>
        <v>740.23712598384589</v>
      </c>
      <c r="M8" s="18">
        <f t="shared" si="7"/>
        <v>982.39681558917334</v>
      </c>
      <c r="N8" s="18">
        <f t="shared" si="0"/>
        <v>295112.4535779492</v>
      </c>
      <c r="P8" s="18">
        <f t="shared" si="1"/>
        <v>3.0112687617188385</v>
      </c>
      <c r="Q8" s="19">
        <f>-PV(MortgageCalculator!$B$9/12,B8,0,1,0)</f>
        <v>0.98759320584712151</v>
      </c>
      <c r="S8" s="20">
        <f t="shared" si="2"/>
        <v>2.9739085700531995</v>
      </c>
    </row>
    <row r="9" spans="1:19" ht="16.05" customHeight="1" x14ac:dyDescent="0.25">
      <c r="A9" s="15" t="s">
        <v>89</v>
      </c>
      <c r="B9" s="31">
        <v>6</v>
      </c>
      <c r="C9" s="16">
        <f t="shared" si="8"/>
        <v>296619.97235139844</v>
      </c>
      <c r="D9" s="16">
        <f>IF(G8=0,0,IF(G8&lt;MortgageCalculator!$B$12,G8+E9,MortgageCalculator!$B$12))</f>
        <v>1422.6339415730192</v>
      </c>
      <c r="E9" s="16">
        <f>C9*MortgageCalculator!$B$5/12</f>
        <v>741.54993087849607</v>
      </c>
      <c r="F9" s="16">
        <f t="shared" si="3"/>
        <v>681.08401069452316</v>
      </c>
      <c r="G9" s="16">
        <f t="shared" si="4"/>
        <v>295938.88834070391</v>
      </c>
      <c r="H9" s="22">
        <f t="shared" si="5"/>
        <v>0.98646296113567966</v>
      </c>
      <c r="J9" s="18">
        <f t="shared" si="6"/>
        <v>295112.4535779492</v>
      </c>
      <c r="K9" s="18">
        <f>IF(N8=0,0,IF(N8&lt;MortgageCalculator!$B$12+MortgageCalculator!$B$7,N8+L9,MortgageCalculator!$B$12+MortgageCalculator!$B$7))</f>
        <v>1722.6339415730192</v>
      </c>
      <c r="L9" s="18">
        <f>J9*MortgageCalculator!$B$5/12</f>
        <v>737.78113394487298</v>
      </c>
      <c r="M9" s="18">
        <f t="shared" si="7"/>
        <v>984.85280762814625</v>
      </c>
      <c r="N9" s="18">
        <f t="shared" si="0"/>
        <v>294127.60077032103</v>
      </c>
      <c r="P9" s="18">
        <f t="shared" si="1"/>
        <v>3.7687969336230935</v>
      </c>
      <c r="Q9" s="19">
        <f>-PV(MortgageCalculator!$B$9/12,B9,0,1,0)</f>
        <v>0.98513037989737828</v>
      </c>
      <c r="S9" s="20">
        <f t="shared" si="2"/>
        <v>3.7127563549761926</v>
      </c>
    </row>
    <row r="10" spans="1:19" ht="16.05" customHeight="1" x14ac:dyDescent="0.25">
      <c r="A10" s="15" t="s">
        <v>89</v>
      </c>
      <c r="B10" s="31">
        <v>7</v>
      </c>
      <c r="C10" s="16">
        <f t="shared" si="8"/>
        <v>295938.88834070391</v>
      </c>
      <c r="D10" s="16">
        <f>IF(G9=0,0,IF(G9&lt;MortgageCalculator!$B$12,G9+E10,MortgageCalculator!$B$12))</f>
        <v>1422.6339415730192</v>
      </c>
      <c r="E10" s="16">
        <f>C10*MortgageCalculator!$B$5/12</f>
        <v>739.84722085175974</v>
      </c>
      <c r="F10" s="16">
        <f t="shared" si="3"/>
        <v>682.78672072125948</v>
      </c>
      <c r="G10" s="16">
        <f t="shared" si="4"/>
        <v>295256.10161998263</v>
      </c>
      <c r="H10" s="22">
        <f t="shared" si="5"/>
        <v>0.98418700539994208</v>
      </c>
      <c r="J10" s="18">
        <f t="shared" si="6"/>
        <v>294127.60077032103</v>
      </c>
      <c r="K10" s="18">
        <f>IF(N9=0,0,IF(N9&lt;MortgageCalculator!$B$12+MortgageCalculator!$B$7,N9+L10,MortgageCalculator!$B$12+MortgageCalculator!$B$7))</f>
        <v>1722.6339415730192</v>
      </c>
      <c r="L10" s="18">
        <f>J10*MortgageCalculator!$B$5/12</f>
        <v>735.31900192580258</v>
      </c>
      <c r="M10" s="18">
        <f t="shared" si="7"/>
        <v>987.31493964721665</v>
      </c>
      <c r="N10" s="18">
        <f t="shared" si="0"/>
        <v>293140.28583067382</v>
      </c>
      <c r="P10" s="18">
        <f t="shared" si="1"/>
        <v>4.5282189259571624</v>
      </c>
      <c r="Q10" s="19">
        <f>-PV(MortgageCalculator!$B$9/12,B10,0,1,0)</f>
        <v>0.98267369565823282</v>
      </c>
      <c r="S10" s="20">
        <f t="shared" si="2"/>
        <v>4.4497616267198783</v>
      </c>
    </row>
    <row r="11" spans="1:19" ht="16.05" customHeight="1" x14ac:dyDescent="0.25">
      <c r="A11" s="15" t="s">
        <v>89</v>
      </c>
      <c r="B11" s="31">
        <v>8</v>
      </c>
      <c r="C11" s="16">
        <f t="shared" si="8"/>
        <v>295256.10161998263</v>
      </c>
      <c r="D11" s="16">
        <f>IF(G10=0,0,IF(G10&lt;MortgageCalculator!$B$12,G10+E11,MortgageCalculator!$B$12))</f>
        <v>1422.6339415730192</v>
      </c>
      <c r="E11" s="16">
        <f>C11*MortgageCalculator!$B$5/12</f>
        <v>738.14025404995652</v>
      </c>
      <c r="F11" s="16">
        <f t="shared" si="3"/>
        <v>684.4936875230627</v>
      </c>
      <c r="G11" s="16">
        <f t="shared" si="4"/>
        <v>294571.60793245956</v>
      </c>
      <c r="H11" s="22">
        <f t="shared" si="5"/>
        <v>0.98190535977486526</v>
      </c>
      <c r="J11" s="18">
        <f t="shared" si="6"/>
        <v>293140.28583067382</v>
      </c>
      <c r="K11" s="18">
        <f>IF(N10=0,0,IF(N10&lt;MortgageCalculator!$B$12+MortgageCalculator!$B$7,N10+L11,MortgageCalculator!$B$12+MortgageCalculator!$B$7))</f>
        <v>1722.6339415730192</v>
      </c>
      <c r="L11" s="18">
        <f>J11*MortgageCalculator!$B$5/12</f>
        <v>732.85071457668448</v>
      </c>
      <c r="M11" s="18">
        <f t="shared" si="7"/>
        <v>989.78322699633475</v>
      </c>
      <c r="N11" s="18">
        <f t="shared" si="0"/>
        <v>292150.50260367751</v>
      </c>
      <c r="P11" s="18">
        <f t="shared" si="1"/>
        <v>5.2895394732720433</v>
      </c>
      <c r="Q11" s="19">
        <f>-PV(MortgageCalculator!$B$9/12,B11,0,1,0)</f>
        <v>0.98022313781369852</v>
      </c>
      <c r="S11" s="20">
        <f t="shared" si="2"/>
        <v>5.1849289800801408</v>
      </c>
    </row>
    <row r="12" spans="1:19" ht="16.05" customHeight="1" x14ac:dyDescent="0.25">
      <c r="A12" s="15" t="s">
        <v>89</v>
      </c>
      <c r="B12" s="31">
        <v>9</v>
      </c>
      <c r="C12" s="16">
        <f t="shared" si="8"/>
        <v>294571.60793245956</v>
      </c>
      <c r="D12" s="16">
        <f>IF(G11=0,0,IF(G11&lt;MortgageCalculator!$B$12,G11+E12,MortgageCalculator!$B$12))</f>
        <v>1422.6339415730192</v>
      </c>
      <c r="E12" s="16">
        <f>C12*MortgageCalculator!$B$5/12</f>
        <v>736.42901983114882</v>
      </c>
      <c r="F12" s="16">
        <f t="shared" si="3"/>
        <v>686.20492174187041</v>
      </c>
      <c r="G12" s="16">
        <f t="shared" si="4"/>
        <v>293885.40301071771</v>
      </c>
      <c r="H12" s="22">
        <f t="shared" si="5"/>
        <v>0.97961801003572568</v>
      </c>
      <c r="J12" s="18">
        <f t="shared" si="6"/>
        <v>292150.50260367751</v>
      </c>
      <c r="K12" s="18">
        <f>IF(N11=0,0,IF(N11&lt;MortgageCalculator!$B$12+MortgageCalculator!$B$7,N11+L12,MortgageCalculator!$B$12+MortgageCalculator!$B$7))</f>
        <v>1722.6339415730192</v>
      </c>
      <c r="L12" s="18">
        <f>J12*MortgageCalculator!$B$5/12</f>
        <v>730.37625650919381</v>
      </c>
      <c r="M12" s="18">
        <f t="shared" si="7"/>
        <v>992.25768506382542</v>
      </c>
      <c r="N12" s="18">
        <f t="shared" si="0"/>
        <v>291158.24491861369</v>
      </c>
      <c r="P12" s="18">
        <f t="shared" si="1"/>
        <v>6.0527633219550125</v>
      </c>
      <c r="Q12" s="19">
        <f>-PV(MortgageCalculator!$B$9/12,B12,0,1,0)</f>
        <v>0.97777869108598348</v>
      </c>
      <c r="S12" s="20">
        <f t="shared" si="2"/>
        <v>5.9182629983944217</v>
      </c>
    </row>
    <row r="13" spans="1:19" ht="16.05" customHeight="1" x14ac:dyDescent="0.25">
      <c r="A13" s="15" t="s">
        <v>89</v>
      </c>
      <c r="B13" s="31">
        <v>10</v>
      </c>
      <c r="C13" s="16">
        <f t="shared" si="8"/>
        <v>293885.40301071771</v>
      </c>
      <c r="D13" s="16">
        <f>IF(G12=0,0,IF(G12&lt;MortgageCalculator!$B$12,G12+E13,MortgageCalculator!$B$12))</f>
        <v>1422.6339415730192</v>
      </c>
      <c r="E13" s="16">
        <f>C13*MortgageCalculator!$B$5/12</f>
        <v>734.71350752679427</v>
      </c>
      <c r="F13" s="16">
        <f t="shared" si="3"/>
        <v>687.92043404622495</v>
      </c>
      <c r="G13" s="16">
        <f t="shared" si="4"/>
        <v>293197.48257667146</v>
      </c>
      <c r="H13" s="22">
        <f t="shared" si="5"/>
        <v>0.97732494192223818</v>
      </c>
      <c r="J13" s="18">
        <f t="shared" si="6"/>
        <v>291158.24491861369</v>
      </c>
      <c r="K13" s="18">
        <f>IF(N12=0,0,IF(N12&lt;MortgageCalculator!$B$12+MortgageCalculator!$B$7,N12+L13,MortgageCalculator!$B$12+MortgageCalculator!$B$7))</f>
        <v>1722.6339415730192</v>
      </c>
      <c r="L13" s="18">
        <f>J13*MortgageCalculator!$B$5/12</f>
        <v>727.89561229653418</v>
      </c>
      <c r="M13" s="18">
        <f t="shared" si="7"/>
        <v>994.73832927648505</v>
      </c>
      <c r="N13" s="18">
        <f t="shared" si="0"/>
        <v>290163.50658933719</v>
      </c>
      <c r="P13" s="18">
        <f t="shared" si="1"/>
        <v>6.8178952302600919</v>
      </c>
      <c r="Q13" s="19">
        <f>-PV(MortgageCalculator!$B$9/12,B13,0,1,0)</f>
        <v>0.97534034023539518</v>
      </c>
      <c r="S13" s="20">
        <f t="shared" si="2"/>
        <v>6.649768253571156</v>
      </c>
    </row>
    <row r="14" spans="1:19" ht="16.05" customHeight="1" x14ac:dyDescent="0.25">
      <c r="A14" s="15" t="s">
        <v>89</v>
      </c>
      <c r="B14" s="31">
        <v>11</v>
      </c>
      <c r="C14" s="16">
        <f t="shared" si="8"/>
        <v>293197.48257667146</v>
      </c>
      <c r="D14" s="16">
        <f>IF(G13=0,0,IF(G13&lt;MortgageCalculator!$B$12,G13+E14,MortgageCalculator!$B$12))</f>
        <v>1422.6339415730192</v>
      </c>
      <c r="E14" s="16">
        <f>C14*MortgageCalculator!$B$5/12</f>
        <v>732.99370644167857</v>
      </c>
      <c r="F14" s="16">
        <f t="shared" si="3"/>
        <v>689.64023513134066</v>
      </c>
      <c r="G14" s="16">
        <f t="shared" si="4"/>
        <v>292507.84234154015</v>
      </c>
      <c r="H14" s="22">
        <f t="shared" si="5"/>
        <v>0.9750261411384672</v>
      </c>
      <c r="J14" s="18">
        <f t="shared" si="6"/>
        <v>290163.50658933719</v>
      </c>
      <c r="K14" s="18">
        <f>IF(N13=0,0,IF(N13&lt;MortgageCalculator!$B$12+MortgageCalculator!$B$7,N13+L14,MortgageCalculator!$B$12+MortgageCalculator!$B$7))</f>
        <v>1722.6339415730192</v>
      </c>
      <c r="L14" s="18">
        <f>J14*MortgageCalculator!$B$5/12</f>
        <v>725.40876647334289</v>
      </c>
      <c r="M14" s="18">
        <f t="shared" si="7"/>
        <v>997.22517509967633</v>
      </c>
      <c r="N14" s="18">
        <f t="shared" si="0"/>
        <v>289166.28141423751</v>
      </c>
      <c r="P14" s="18">
        <f t="shared" si="1"/>
        <v>7.5849399683356751</v>
      </c>
      <c r="Q14" s="19">
        <f>-PV(MortgageCalculator!$B$9/12,B14,0,1,0)</f>
        <v>0.97290807006024471</v>
      </c>
      <c r="S14" s="20">
        <f t="shared" si="2"/>
        <v>7.3794493061162756</v>
      </c>
    </row>
    <row r="15" spans="1:19" ht="16.05" customHeight="1" x14ac:dyDescent="0.25">
      <c r="A15" s="15" t="s">
        <v>89</v>
      </c>
      <c r="B15" s="31">
        <v>12</v>
      </c>
      <c r="C15" s="16">
        <f t="shared" si="8"/>
        <v>292507.84234154015</v>
      </c>
      <c r="D15" s="16">
        <f>IF(G14=0,0,IF(G14&lt;MortgageCalculator!$B$12,G14+E15,MortgageCalculator!$B$12))</f>
        <v>1422.6339415730192</v>
      </c>
      <c r="E15" s="16">
        <f>C15*MortgageCalculator!$B$5/12</f>
        <v>731.26960585385041</v>
      </c>
      <c r="F15" s="16">
        <f t="shared" si="3"/>
        <v>691.36433571916882</v>
      </c>
      <c r="G15" s="16">
        <f t="shared" si="4"/>
        <v>291816.478005821</v>
      </c>
      <c r="H15" s="22">
        <f t="shared" si="5"/>
        <v>0.97272159335273667</v>
      </c>
      <c r="J15" s="18">
        <f t="shared" si="6"/>
        <v>289166.28141423751</v>
      </c>
      <c r="K15" s="18">
        <f>IF(N14=0,0,IF(N14&lt;MortgageCalculator!$B$12+MortgageCalculator!$B$7,N14+L15,MortgageCalculator!$B$12+MortgageCalculator!$B$7))</f>
        <v>1722.6339415730192</v>
      </c>
      <c r="L15" s="18">
        <f>J15*MortgageCalculator!$B$5/12</f>
        <v>722.91570353559382</v>
      </c>
      <c r="M15" s="18">
        <f t="shared" si="7"/>
        <v>999.71823803742541</v>
      </c>
      <c r="N15" s="18">
        <f t="shared" si="0"/>
        <v>288166.56317620008</v>
      </c>
      <c r="P15" s="18">
        <f t="shared" si="1"/>
        <v>8.353902318256587</v>
      </c>
      <c r="Q15" s="19">
        <f>-PV(MortgageCalculator!$B$9/12,B15,0,1,0)</f>
        <v>0.97048186539675274</v>
      </c>
      <c r="S15" s="20">
        <f t="shared" si="2"/>
        <v>8.1073107051639095</v>
      </c>
    </row>
    <row r="16" spans="1:19" ht="16.05" customHeight="1" x14ac:dyDescent="0.25">
      <c r="A16" s="15" t="s">
        <v>90</v>
      </c>
      <c r="B16" s="31">
        <v>13</v>
      </c>
      <c r="C16" s="16">
        <f t="shared" si="8"/>
        <v>291816.478005821</v>
      </c>
      <c r="D16" s="16">
        <f>IF(G15=0,0,IF(G15&lt;MortgageCalculator!$B$12,G15+E16,MortgageCalculator!$B$12))</f>
        <v>1422.6339415730192</v>
      </c>
      <c r="E16" s="16">
        <f>C16*MortgageCalculator!$B$5/12</f>
        <v>729.5411950145525</v>
      </c>
      <c r="F16" s="16">
        <f t="shared" si="3"/>
        <v>693.09274655846673</v>
      </c>
      <c r="G16" s="16">
        <f t="shared" si="4"/>
        <v>291123.38525926252</v>
      </c>
      <c r="H16" s="22">
        <f t="shared" si="5"/>
        <v>0.97041128419754175</v>
      </c>
      <c r="J16" s="18">
        <f t="shared" si="6"/>
        <v>288166.56317620008</v>
      </c>
      <c r="K16" s="18">
        <f>IF(N15=0,0,IF(N15&lt;MortgageCalculator!$B$12+MortgageCalculator!$B$7,N15+L16,MortgageCalculator!$B$12+MortgageCalculator!$B$7))</f>
        <v>1722.6339415730192</v>
      </c>
      <c r="L16" s="18">
        <f>J16*MortgageCalculator!$B$5/12</f>
        <v>720.41640794050011</v>
      </c>
      <c r="M16" s="18">
        <f t="shared" si="7"/>
        <v>1002.2175336325191</v>
      </c>
      <c r="N16" s="18">
        <f t="shared" si="0"/>
        <v>287164.34564256755</v>
      </c>
      <c r="P16" s="18">
        <f t="shared" si="1"/>
        <v>9.1247870740523922</v>
      </c>
      <c r="Q16" s="19">
        <f>-PV(MortgageCalculator!$B$9/12,B16,0,1,0)</f>
        <v>0.96806171111895523</v>
      </c>
      <c r="S16" s="20">
        <f t="shared" si="2"/>
        <v>8.833356988503283</v>
      </c>
    </row>
    <row r="17" spans="1:19" ht="16.05" customHeight="1" x14ac:dyDescent="0.25">
      <c r="A17" s="15" t="s">
        <v>90</v>
      </c>
      <c r="B17" s="31">
        <v>14</v>
      </c>
      <c r="C17" s="16">
        <f t="shared" si="8"/>
        <v>291123.38525926252</v>
      </c>
      <c r="D17" s="16">
        <f>IF(G16=0,0,IF(G16&lt;MortgageCalculator!$B$12,G16+E17,MortgageCalculator!$B$12))</f>
        <v>1422.6339415730192</v>
      </c>
      <c r="E17" s="16">
        <f>C17*MortgageCalculator!$B$5/12</f>
        <v>727.80846314815619</v>
      </c>
      <c r="F17" s="16">
        <f t="shared" si="3"/>
        <v>694.82547842486304</v>
      </c>
      <c r="G17" s="16">
        <f t="shared" si="4"/>
        <v>290428.55978083768</v>
      </c>
      <c r="H17" s="22">
        <f t="shared" si="5"/>
        <v>0.96809519926945897</v>
      </c>
      <c r="J17" s="18">
        <f t="shared" si="6"/>
        <v>287164.34564256755</v>
      </c>
      <c r="K17" s="18">
        <f>IF(N16=0,0,IF(N16&lt;MortgageCalculator!$B$12+MortgageCalculator!$B$7,N16+L17,MortgageCalculator!$B$12+MortgageCalculator!$B$7))</f>
        <v>1722.6339415730192</v>
      </c>
      <c r="L17" s="18">
        <f>J17*MortgageCalculator!$B$5/12</f>
        <v>717.9108641064189</v>
      </c>
      <c r="M17" s="18">
        <f t="shared" si="7"/>
        <v>1004.7230774666003</v>
      </c>
      <c r="N17" s="18">
        <f t="shared" si="0"/>
        <v>286159.62256510096</v>
      </c>
      <c r="P17" s="18">
        <f t="shared" si="1"/>
        <v>9.8975990417372941</v>
      </c>
      <c r="Q17" s="19">
        <f>-PV(MortgageCalculator!$B$9/12,B17,0,1,0)</f>
        <v>0.96564759213860896</v>
      </c>
      <c r="S17" s="20">
        <f t="shared" si="2"/>
        <v>9.5575926826070212</v>
      </c>
    </row>
    <row r="18" spans="1:19" ht="16.05" customHeight="1" x14ac:dyDescent="0.25">
      <c r="A18" s="15" t="s">
        <v>90</v>
      </c>
      <c r="B18" s="31">
        <v>15</v>
      </c>
      <c r="C18" s="16">
        <f t="shared" si="8"/>
        <v>290428.55978083768</v>
      </c>
      <c r="D18" s="16">
        <f>IF(G17=0,0,IF(G17&lt;MortgageCalculator!$B$12,G17+E18,MortgageCalculator!$B$12))</f>
        <v>1422.6339415730192</v>
      </c>
      <c r="E18" s="16">
        <f>C18*MortgageCalculator!$B$5/12</f>
        <v>726.07139945209417</v>
      </c>
      <c r="F18" s="16">
        <f t="shared" si="3"/>
        <v>696.56254212092506</v>
      </c>
      <c r="G18" s="16">
        <f t="shared" si="4"/>
        <v>289731.99723871675</v>
      </c>
      <c r="H18" s="22">
        <f t="shared" si="5"/>
        <v>0.96577332412905581</v>
      </c>
      <c r="J18" s="18">
        <f t="shared" si="6"/>
        <v>286159.62256510096</v>
      </c>
      <c r="K18" s="18">
        <f>IF(N17=0,0,IF(N17&lt;MortgageCalculator!$B$12+MortgageCalculator!$B$7,N17+L18,MortgageCalculator!$B$12+MortgageCalculator!$B$7))</f>
        <v>1722.6339415730192</v>
      </c>
      <c r="L18" s="18">
        <f>J18*MortgageCalculator!$B$5/12</f>
        <v>715.39905641275243</v>
      </c>
      <c r="M18" s="18">
        <f t="shared" si="7"/>
        <v>1007.2348851602668</v>
      </c>
      <c r="N18" s="18">
        <f t="shared" si="0"/>
        <v>285152.38767994067</v>
      </c>
      <c r="P18" s="18">
        <f t="shared" si="1"/>
        <v>10.67234303934174</v>
      </c>
      <c r="Q18" s="19">
        <f>-PV(MortgageCalculator!$B$9/12,B18,0,1,0)</f>
        <v>0.9632394934050964</v>
      </c>
      <c r="S18" s="20">
        <f t="shared" si="2"/>
        <v>10.280022302660944</v>
      </c>
    </row>
    <row r="19" spans="1:19" ht="16.05" customHeight="1" x14ac:dyDescent="0.25">
      <c r="A19" s="15" t="s">
        <v>90</v>
      </c>
      <c r="B19" s="31">
        <v>16</v>
      </c>
      <c r="C19" s="16">
        <f t="shared" si="8"/>
        <v>289731.99723871675</v>
      </c>
      <c r="D19" s="16">
        <f>IF(G18=0,0,IF(G18&lt;MortgageCalculator!$B$12,G18+E19,MortgageCalculator!$B$12))</f>
        <v>1422.6339415730192</v>
      </c>
      <c r="E19" s="16">
        <f>C19*MortgageCalculator!$B$5/12</f>
        <v>724.3299930967919</v>
      </c>
      <c r="F19" s="16">
        <f t="shared" si="3"/>
        <v>698.30394847622733</v>
      </c>
      <c r="G19" s="16">
        <f t="shared" si="4"/>
        <v>289033.69329024054</v>
      </c>
      <c r="H19" s="22">
        <f t="shared" si="5"/>
        <v>0.96344564430080182</v>
      </c>
      <c r="J19" s="18">
        <f t="shared" si="6"/>
        <v>285152.38767994067</v>
      </c>
      <c r="K19" s="18">
        <f>IF(N18=0,0,IF(N18&lt;MortgageCalculator!$B$12+MortgageCalculator!$B$7,N18+L19,MortgageCalculator!$B$12+MortgageCalculator!$B$7))</f>
        <v>1722.6339415730192</v>
      </c>
      <c r="L19" s="18">
        <f>J19*MortgageCalculator!$B$5/12</f>
        <v>712.88096919985162</v>
      </c>
      <c r="M19" s="18">
        <f t="shared" si="7"/>
        <v>1009.7529723731676</v>
      </c>
      <c r="N19" s="18">
        <f t="shared" si="0"/>
        <v>284142.63470756751</v>
      </c>
      <c r="P19" s="18">
        <f t="shared" si="1"/>
        <v>11.449023896940275</v>
      </c>
      <c r="Q19" s="19">
        <f>-PV(MortgageCalculator!$B$9/12,B19,0,1,0)</f>
        <v>0.9608373999053329</v>
      </c>
      <c r="S19" s="20">
        <f t="shared" si="2"/>
        <v>11.000650352590116</v>
      </c>
    </row>
    <row r="20" spans="1:19" ht="16.05" customHeight="1" x14ac:dyDescent="0.25">
      <c r="A20" s="15" t="s">
        <v>90</v>
      </c>
      <c r="B20" s="31">
        <v>17</v>
      </c>
      <c r="C20" s="16">
        <f t="shared" si="8"/>
        <v>289033.69329024054</v>
      </c>
      <c r="D20" s="16">
        <f>IF(G19=0,0,IF(G19&lt;MortgageCalculator!$B$12,G19+E20,MortgageCalculator!$B$12))</f>
        <v>1422.6339415730192</v>
      </c>
      <c r="E20" s="16">
        <f>C20*MortgageCalculator!$B$5/12</f>
        <v>722.58423322560122</v>
      </c>
      <c r="F20" s="16">
        <f t="shared" si="3"/>
        <v>700.049708347418</v>
      </c>
      <c r="G20" s="16">
        <f t="shared" si="4"/>
        <v>288333.64358189312</v>
      </c>
      <c r="H20" s="22">
        <f t="shared" si="5"/>
        <v>0.96111214527297706</v>
      </c>
      <c r="J20" s="18">
        <f t="shared" si="6"/>
        <v>284142.63470756751</v>
      </c>
      <c r="K20" s="18">
        <f>IF(N19=0,0,IF(N19&lt;MortgageCalculator!$B$12+MortgageCalculator!$B$7,N19+L20,MortgageCalculator!$B$12+MortgageCalculator!$B$7))</f>
        <v>1722.6339415730192</v>
      </c>
      <c r="L20" s="18">
        <f>J20*MortgageCalculator!$B$5/12</f>
        <v>710.35658676891887</v>
      </c>
      <c r="M20" s="18">
        <f t="shared" si="7"/>
        <v>1012.2773548041004</v>
      </c>
      <c r="N20" s="18">
        <f t="shared" si="0"/>
        <v>283130.35735276341</v>
      </c>
      <c r="P20" s="18">
        <f t="shared" si="1"/>
        <v>12.227646456682351</v>
      </c>
      <c r="Q20" s="19">
        <f>-PV(MortgageCalculator!$B$9/12,B20,0,1,0)</f>
        <v>0.95844129666367384</v>
      </c>
      <c r="S20" s="20">
        <f t="shared" si="2"/>
        <v>11.719481325087608</v>
      </c>
    </row>
    <row r="21" spans="1:19" ht="16.05" customHeight="1" x14ac:dyDescent="0.25">
      <c r="A21" s="15" t="s">
        <v>90</v>
      </c>
      <c r="B21" s="31">
        <v>18</v>
      </c>
      <c r="C21" s="16">
        <f t="shared" si="8"/>
        <v>288333.64358189312</v>
      </c>
      <c r="D21" s="16">
        <f>IF(G20=0,0,IF(G20&lt;MortgageCalculator!$B$12,G20+E21,MortgageCalculator!$B$12))</f>
        <v>1422.6339415730192</v>
      </c>
      <c r="E21" s="16">
        <f>C21*MortgageCalculator!$B$5/12</f>
        <v>720.83410895473287</v>
      </c>
      <c r="F21" s="16">
        <f t="shared" si="3"/>
        <v>701.79983261828636</v>
      </c>
      <c r="G21" s="16">
        <f t="shared" si="4"/>
        <v>287631.84374927485</v>
      </c>
      <c r="H21" s="22">
        <f t="shared" si="5"/>
        <v>0.95877281249758284</v>
      </c>
      <c r="J21" s="18">
        <f t="shared" si="6"/>
        <v>283130.35735276341</v>
      </c>
      <c r="K21" s="18">
        <f>IF(N20=0,0,IF(N20&lt;MortgageCalculator!$B$12+MortgageCalculator!$B$7,N20+L21,MortgageCalculator!$B$12+MortgageCalculator!$B$7))</f>
        <v>1722.6339415730192</v>
      </c>
      <c r="L21" s="18">
        <f>J21*MortgageCalculator!$B$5/12</f>
        <v>707.82589338190849</v>
      </c>
      <c r="M21" s="18">
        <f t="shared" si="7"/>
        <v>1014.8080481911107</v>
      </c>
      <c r="N21" s="18">
        <f t="shared" si="0"/>
        <v>282115.54930457228</v>
      </c>
      <c r="P21" s="18">
        <f t="shared" si="1"/>
        <v>13.008215572824383</v>
      </c>
      <c r="Q21" s="19">
        <f>-PV(MortgageCalculator!$B$9/12,B21,0,1,0)</f>
        <v>0.95605116874181917</v>
      </c>
      <c r="S21" s="20">
        <f t="shared" si="2"/>
        <v>12.436519701644285</v>
      </c>
    </row>
    <row r="22" spans="1:19" ht="16.05" customHeight="1" x14ac:dyDescent="0.25">
      <c r="A22" s="15" t="s">
        <v>90</v>
      </c>
      <c r="B22" s="31">
        <v>19</v>
      </c>
      <c r="C22" s="16">
        <f t="shared" si="8"/>
        <v>287631.84374927485</v>
      </c>
      <c r="D22" s="16">
        <f>IF(G21=0,0,IF(G21&lt;MortgageCalculator!$B$12,G21+E22,MortgageCalculator!$B$12))</f>
        <v>1422.6339415730192</v>
      </c>
      <c r="E22" s="16">
        <f>C22*MortgageCalculator!$B$5/12</f>
        <v>719.07960937318705</v>
      </c>
      <c r="F22" s="16">
        <f t="shared" si="3"/>
        <v>703.55433219983217</v>
      </c>
      <c r="G22" s="16">
        <f t="shared" si="4"/>
        <v>286928.28941707499</v>
      </c>
      <c r="H22" s="22">
        <f t="shared" si="5"/>
        <v>0.95642763139025</v>
      </c>
      <c r="J22" s="18">
        <f t="shared" si="6"/>
        <v>282115.54930457228</v>
      </c>
      <c r="K22" s="18">
        <f>IF(N21=0,0,IF(N21&lt;MortgageCalculator!$B$12+MortgageCalculator!$B$7,N21+L22,MortgageCalculator!$B$12+MortgageCalculator!$B$7))</f>
        <v>1722.6339415730192</v>
      </c>
      <c r="L22" s="18">
        <f>J22*MortgageCalculator!$B$5/12</f>
        <v>705.28887326143069</v>
      </c>
      <c r="M22" s="18">
        <f t="shared" si="7"/>
        <v>1017.3450683115885</v>
      </c>
      <c r="N22" s="18">
        <f t="shared" si="0"/>
        <v>281098.20423626067</v>
      </c>
      <c r="P22" s="18">
        <f t="shared" si="1"/>
        <v>13.79073611175636</v>
      </c>
      <c r="Q22" s="19">
        <f>-PV(MortgageCalculator!$B$9/12,B22,0,1,0)</f>
        <v>0.95366700123872261</v>
      </c>
      <c r="S22" s="20">
        <f t="shared" si="2"/>
        <v>13.151769952573249</v>
      </c>
    </row>
    <row r="23" spans="1:19" ht="16.05" customHeight="1" x14ac:dyDescent="0.25">
      <c r="A23" s="15" t="s">
        <v>90</v>
      </c>
      <c r="B23" s="31">
        <v>20</v>
      </c>
      <c r="C23" s="16">
        <f t="shared" si="8"/>
        <v>286928.28941707499</v>
      </c>
      <c r="D23" s="16">
        <f>IF(G22=0,0,IF(G22&lt;MortgageCalculator!$B$12,G22+E23,MortgageCalculator!$B$12))</f>
        <v>1422.6339415730192</v>
      </c>
      <c r="E23" s="16">
        <f>C23*MortgageCalculator!$B$5/12</f>
        <v>717.32072354268746</v>
      </c>
      <c r="F23" s="16">
        <f t="shared" si="3"/>
        <v>705.31321803033177</v>
      </c>
      <c r="G23" s="16">
        <f t="shared" si="4"/>
        <v>286222.97619904467</v>
      </c>
      <c r="H23" s="22">
        <f t="shared" si="5"/>
        <v>0.95407658733014888</v>
      </c>
      <c r="J23" s="18">
        <f t="shared" si="6"/>
        <v>281098.20423626067</v>
      </c>
      <c r="K23" s="18">
        <f>IF(N22=0,0,IF(N22&lt;MortgageCalculator!$B$12+MortgageCalculator!$B$7,N22+L23,MortgageCalculator!$B$12+MortgageCalculator!$B$7))</f>
        <v>1722.6339415730192</v>
      </c>
      <c r="L23" s="18">
        <f>J23*MortgageCalculator!$B$5/12</f>
        <v>702.74551059065163</v>
      </c>
      <c r="M23" s="18">
        <f t="shared" si="7"/>
        <v>1019.8884309823676</v>
      </c>
      <c r="N23" s="18">
        <f t="shared" si="0"/>
        <v>280078.31580527831</v>
      </c>
      <c r="P23" s="18">
        <f t="shared" si="1"/>
        <v>14.575212952035827</v>
      </c>
      <c r="Q23" s="19">
        <f>-PV(MortgageCalculator!$B$9/12,B23,0,1,0)</f>
        <v>0.95128877929049627</v>
      </c>
      <c r="S23" s="20">
        <f t="shared" si="2"/>
        <v>13.865236537041191</v>
      </c>
    </row>
    <row r="24" spans="1:19" ht="16.05" customHeight="1" x14ac:dyDescent="0.25">
      <c r="A24" s="15" t="s">
        <v>90</v>
      </c>
      <c r="B24" s="31">
        <v>21</v>
      </c>
      <c r="C24" s="16">
        <f t="shared" si="8"/>
        <v>286222.97619904467</v>
      </c>
      <c r="D24" s="16">
        <f>IF(G23=0,0,IF(G23&lt;MortgageCalculator!$B$12,G23+E24,MortgageCalculator!$B$12))</f>
        <v>1422.6339415730192</v>
      </c>
      <c r="E24" s="16">
        <f>C24*MortgageCalculator!$B$5/12</f>
        <v>715.55744049761176</v>
      </c>
      <c r="F24" s="16">
        <f t="shared" si="3"/>
        <v>707.07650107540746</v>
      </c>
      <c r="G24" s="16">
        <f t="shared" si="4"/>
        <v>285515.89969796926</v>
      </c>
      <c r="H24" s="22">
        <f t="shared" si="5"/>
        <v>0.95171966565989752</v>
      </c>
      <c r="J24" s="18">
        <f t="shared" si="6"/>
        <v>280078.31580527831</v>
      </c>
      <c r="K24" s="18">
        <f>IF(N23=0,0,IF(N23&lt;MortgageCalculator!$B$12+MortgageCalculator!$B$7,N23+L24,MortgageCalculator!$B$12+MortgageCalculator!$B$7))</f>
        <v>1722.6339415730192</v>
      </c>
      <c r="L24" s="18">
        <f>J24*MortgageCalculator!$B$5/12</f>
        <v>700.19578951319579</v>
      </c>
      <c r="M24" s="18">
        <f t="shared" si="7"/>
        <v>1022.4381520598234</v>
      </c>
      <c r="N24" s="18">
        <f t="shared" si="0"/>
        <v>279055.87765321851</v>
      </c>
      <c r="P24" s="18">
        <f t="shared" si="1"/>
        <v>15.361650984415974</v>
      </c>
      <c r="Q24" s="19">
        <f>-PV(MortgageCalculator!$B$9/12,B24,0,1,0)</f>
        <v>0.94891648807032059</v>
      </c>
      <c r="S24" s="20">
        <f t="shared" si="2"/>
        <v>14.576923903093988</v>
      </c>
    </row>
    <row r="25" spans="1:19" ht="16.05" customHeight="1" x14ac:dyDescent="0.25">
      <c r="A25" s="15" t="s">
        <v>90</v>
      </c>
      <c r="B25" s="31">
        <v>22</v>
      </c>
      <c r="C25" s="16">
        <f t="shared" si="8"/>
        <v>285515.89969796926</v>
      </c>
      <c r="D25" s="16">
        <f>IF(G24=0,0,IF(G24&lt;MortgageCalculator!$B$12,G24+E25,MortgageCalculator!$B$12))</f>
        <v>1422.6339415730192</v>
      </c>
      <c r="E25" s="16">
        <f>C25*MortgageCalculator!$B$5/12</f>
        <v>713.7897492449232</v>
      </c>
      <c r="F25" s="16">
        <f t="shared" si="3"/>
        <v>708.84419232809603</v>
      </c>
      <c r="G25" s="16">
        <f t="shared" si="4"/>
        <v>284807.05550564115</v>
      </c>
      <c r="H25" s="22">
        <f t="shared" si="5"/>
        <v>0.94935685168547046</v>
      </c>
      <c r="J25" s="18">
        <f t="shared" si="6"/>
        <v>279055.87765321851</v>
      </c>
      <c r="K25" s="18">
        <f>IF(N24=0,0,IF(N24&lt;MortgageCalculator!$B$12+MortgageCalculator!$B$7,N24+L25,MortgageCalculator!$B$12+MortgageCalculator!$B$7))</f>
        <v>1722.6339415730192</v>
      </c>
      <c r="L25" s="18">
        <f>J25*MortgageCalculator!$B$5/12</f>
        <v>697.63969413304631</v>
      </c>
      <c r="M25" s="18">
        <f t="shared" si="7"/>
        <v>1024.9942474399729</v>
      </c>
      <c r="N25" s="18">
        <f t="shared" si="0"/>
        <v>278030.88340577856</v>
      </c>
      <c r="P25" s="18">
        <f t="shared" si="1"/>
        <v>16.150055111876895</v>
      </c>
      <c r="Q25" s="19">
        <f>-PV(MortgageCalculator!$B$9/12,B25,0,1,0)</f>
        <v>0.94655011278834988</v>
      </c>
      <c r="S25" s="20">
        <f t="shared" si="2"/>
        <v>15.286836487685141</v>
      </c>
    </row>
    <row r="26" spans="1:19" ht="16.05" customHeight="1" x14ac:dyDescent="0.25">
      <c r="A26" s="15" t="s">
        <v>90</v>
      </c>
      <c r="B26" s="31">
        <v>23</v>
      </c>
      <c r="C26" s="16">
        <f t="shared" si="8"/>
        <v>284807.05550564115</v>
      </c>
      <c r="D26" s="16">
        <f>IF(G25=0,0,IF(G25&lt;MortgageCalculator!$B$12,G25+E26,MortgageCalculator!$B$12))</f>
        <v>1422.6339415730192</v>
      </c>
      <c r="E26" s="16">
        <f>C26*MortgageCalculator!$B$5/12</f>
        <v>712.0176387641028</v>
      </c>
      <c r="F26" s="16">
        <f t="shared" si="3"/>
        <v>710.61630280891643</v>
      </c>
      <c r="G26" s="16">
        <f t="shared" si="4"/>
        <v>284096.43920283223</v>
      </c>
      <c r="H26" s="22">
        <f t="shared" si="5"/>
        <v>0.94698813067610743</v>
      </c>
      <c r="J26" s="18">
        <f t="shared" si="6"/>
        <v>278030.88340577856</v>
      </c>
      <c r="K26" s="18">
        <f>IF(N25=0,0,IF(N25&lt;MortgageCalculator!$B$12+MortgageCalculator!$B$7,N25+L26,MortgageCalculator!$B$12+MortgageCalculator!$B$7))</f>
        <v>1722.6339415730192</v>
      </c>
      <c r="L26" s="18">
        <f>J26*MortgageCalculator!$B$5/12</f>
        <v>695.0772085144464</v>
      </c>
      <c r="M26" s="18">
        <f t="shared" si="7"/>
        <v>1027.5567330585727</v>
      </c>
      <c r="N26" s="18">
        <f t="shared" si="0"/>
        <v>277003.32667271997</v>
      </c>
      <c r="P26" s="18">
        <f t="shared" si="1"/>
        <v>16.940430249656401</v>
      </c>
      <c r="Q26" s="19">
        <f>-PV(MortgageCalculator!$B$9/12,B26,0,1,0)</f>
        <v>0.94418963869162076</v>
      </c>
      <c r="S26" s="20">
        <f t="shared" si="2"/>
        <v>15.994978716703681</v>
      </c>
    </row>
    <row r="27" spans="1:19" ht="16.05" customHeight="1" x14ac:dyDescent="0.25">
      <c r="A27" s="15" t="s">
        <v>90</v>
      </c>
      <c r="B27" s="31">
        <v>24</v>
      </c>
      <c r="C27" s="16">
        <f t="shared" si="8"/>
        <v>284096.43920283223</v>
      </c>
      <c r="D27" s="16">
        <f>IF(G26=0,0,IF(G26&lt;MortgageCalculator!$B$12,G26+E27,MortgageCalculator!$B$12))</f>
        <v>1422.6339415730192</v>
      </c>
      <c r="E27" s="16">
        <f>C27*MortgageCalculator!$B$5/12</f>
        <v>710.2410980070805</v>
      </c>
      <c r="F27" s="16">
        <f t="shared" si="3"/>
        <v>712.39284356593873</v>
      </c>
      <c r="G27" s="16">
        <f t="shared" si="4"/>
        <v>283384.04635926627</v>
      </c>
      <c r="H27" s="22">
        <f t="shared" si="5"/>
        <v>0.94461348786422095</v>
      </c>
      <c r="J27" s="18">
        <f t="shared" si="6"/>
        <v>277003.32667271997</v>
      </c>
      <c r="K27" s="18">
        <f>IF(N26=0,0,IF(N26&lt;MortgageCalculator!$B$12+MortgageCalculator!$B$7,N26+L27,MortgageCalculator!$B$12+MortgageCalculator!$B$7))</f>
        <v>1722.6339415730192</v>
      </c>
      <c r="L27" s="18">
        <f>J27*MortgageCalculator!$B$5/12</f>
        <v>692.5083166817999</v>
      </c>
      <c r="M27" s="18">
        <f t="shared" si="7"/>
        <v>1030.1256248912193</v>
      </c>
      <c r="N27" s="18">
        <f t="shared" si="0"/>
        <v>275973.20104782877</v>
      </c>
      <c r="P27" s="18">
        <f t="shared" si="1"/>
        <v>17.732781325280598</v>
      </c>
      <c r="Q27" s="19">
        <f>-PV(MortgageCalculator!$B$9/12,B27,0,1,0)</f>
        <v>0.94183505106396093</v>
      </c>
      <c r="S27" s="20">
        <f t="shared" si="2"/>
        <v>16.701355005001705</v>
      </c>
    </row>
    <row r="28" spans="1:19" ht="16.05" customHeight="1" x14ac:dyDescent="0.25">
      <c r="A28" s="15" t="s">
        <v>91</v>
      </c>
      <c r="B28" s="31">
        <v>25</v>
      </c>
      <c r="C28" s="16">
        <f t="shared" si="8"/>
        <v>283384.04635926627</v>
      </c>
      <c r="D28" s="16">
        <f>IF(G27=0,0,IF(G27&lt;MortgageCalculator!$B$12,G27+E28,MortgageCalculator!$B$12))</f>
        <v>1422.6339415730192</v>
      </c>
      <c r="E28" s="16">
        <f>C28*MortgageCalculator!$B$5/12</f>
        <v>708.46011589816555</v>
      </c>
      <c r="F28" s="16">
        <f t="shared" si="3"/>
        <v>714.17382567485367</v>
      </c>
      <c r="G28" s="16">
        <f t="shared" si="4"/>
        <v>282669.87253359141</v>
      </c>
      <c r="H28" s="22">
        <f t="shared" si="5"/>
        <v>0.94223290844530472</v>
      </c>
      <c r="J28" s="18">
        <f t="shared" si="6"/>
        <v>275973.20104782877</v>
      </c>
      <c r="K28" s="18">
        <f>IF(N27=0,0,IF(N27&lt;MortgageCalculator!$B$12+MortgageCalculator!$B$7,N27+L28,MortgageCalculator!$B$12+MortgageCalculator!$B$7))</f>
        <v>1722.6339415730192</v>
      </c>
      <c r="L28" s="18">
        <f>J28*MortgageCalculator!$B$5/12</f>
        <v>689.93300261957199</v>
      </c>
      <c r="M28" s="18">
        <f t="shared" si="7"/>
        <v>1032.7009389534473</v>
      </c>
      <c r="N28" s="18">
        <f t="shared" si="0"/>
        <v>274940.50010887533</v>
      </c>
      <c r="P28" s="18">
        <f t="shared" si="1"/>
        <v>18.527113278593561</v>
      </c>
      <c r="Q28" s="19">
        <f>-PV(MortgageCalculator!$B$9/12,B28,0,1,0)</f>
        <v>0.93948633522589609</v>
      </c>
      <c r="S28" s="20">
        <f t="shared" si="2"/>
        <v>17.405969756420902</v>
      </c>
    </row>
    <row r="29" spans="1:19" ht="16.05" customHeight="1" x14ac:dyDescent="0.25">
      <c r="A29" s="15" t="s">
        <v>91</v>
      </c>
      <c r="B29" s="31">
        <v>26</v>
      </c>
      <c r="C29" s="16">
        <f t="shared" si="8"/>
        <v>282669.87253359141</v>
      </c>
      <c r="D29" s="16">
        <f>IF(G28=0,0,IF(G28&lt;MortgageCalculator!$B$12,G28+E29,MortgageCalculator!$B$12))</f>
        <v>1422.6339415730192</v>
      </c>
      <c r="E29" s="16">
        <f>C29*MortgageCalculator!$B$5/12</f>
        <v>706.67468133397858</v>
      </c>
      <c r="F29" s="16">
        <f t="shared" si="3"/>
        <v>715.95926023904065</v>
      </c>
      <c r="G29" s="16">
        <f t="shared" si="4"/>
        <v>281953.91327335237</v>
      </c>
      <c r="H29" s="22">
        <f t="shared" si="5"/>
        <v>0.93984637757784129</v>
      </c>
      <c r="J29" s="18">
        <f t="shared" si="6"/>
        <v>274940.50010887533</v>
      </c>
      <c r="K29" s="18">
        <f>IF(N28=0,0,IF(N28&lt;MortgageCalculator!$B$12+MortgageCalculator!$B$7,N28+L29,MortgageCalculator!$B$12+MortgageCalculator!$B$7))</f>
        <v>1722.6339415730192</v>
      </c>
      <c r="L29" s="18">
        <f>J29*MortgageCalculator!$B$5/12</f>
        <v>687.35125027218828</v>
      </c>
      <c r="M29" s="18">
        <f t="shared" si="7"/>
        <v>1035.2826913008309</v>
      </c>
      <c r="N29" s="18">
        <f t="shared" si="0"/>
        <v>273905.21741757449</v>
      </c>
      <c r="P29" s="18">
        <f t="shared" si="1"/>
        <v>19.323431061790302</v>
      </c>
      <c r="Q29" s="19">
        <f>-PV(MortgageCalculator!$B$9/12,B29,0,1,0)</f>
        <v>0.93714347653455976</v>
      </c>
      <c r="S29" s="20">
        <f t="shared" si="2"/>
        <v>18.108827363822062</v>
      </c>
    </row>
    <row r="30" spans="1:19" ht="16.05" customHeight="1" x14ac:dyDescent="0.25">
      <c r="A30" s="15" t="s">
        <v>91</v>
      </c>
      <c r="B30" s="31">
        <v>27</v>
      </c>
      <c r="C30" s="16">
        <f t="shared" si="8"/>
        <v>281953.91327335237</v>
      </c>
      <c r="D30" s="16">
        <f>IF(G29=0,0,IF(G29&lt;MortgageCalculator!$B$12,G29+E30,MortgageCalculator!$B$12))</f>
        <v>1422.6339415730192</v>
      </c>
      <c r="E30" s="16">
        <f>C30*MortgageCalculator!$B$5/12</f>
        <v>704.88478318338093</v>
      </c>
      <c r="F30" s="16">
        <f t="shared" si="3"/>
        <v>717.7491583896383</v>
      </c>
      <c r="G30" s="16">
        <f t="shared" si="4"/>
        <v>281236.16411496274</v>
      </c>
      <c r="H30" s="22">
        <f t="shared" si="5"/>
        <v>0.93745388038320909</v>
      </c>
      <c r="J30" s="18">
        <f t="shared" si="6"/>
        <v>273905.21741757449</v>
      </c>
      <c r="K30" s="18">
        <f>IF(N29=0,0,IF(N29&lt;MortgageCalculator!$B$12+MortgageCalculator!$B$7,N29+L30,MortgageCalculator!$B$12+MortgageCalculator!$B$7))</f>
        <v>1722.6339415730192</v>
      </c>
      <c r="L30" s="18">
        <f>J30*MortgageCalculator!$B$5/12</f>
        <v>684.76304354393631</v>
      </c>
      <c r="M30" s="18">
        <f t="shared" si="7"/>
        <v>1037.870898029083</v>
      </c>
      <c r="N30" s="18">
        <f t="shared" si="0"/>
        <v>272867.34651954542</v>
      </c>
      <c r="P30" s="18">
        <f t="shared" si="1"/>
        <v>20.121739639444627</v>
      </c>
      <c r="Q30" s="19">
        <f>-PV(MortgageCalculator!$B$9/12,B30,0,1,0)</f>
        <v>0.93480646038360093</v>
      </c>
      <c r="S30" s="20">
        <f t="shared" si="2"/>
        <v>18.809932209109625</v>
      </c>
    </row>
    <row r="31" spans="1:19" ht="16.05" customHeight="1" x14ac:dyDescent="0.25">
      <c r="A31" s="15" t="s">
        <v>91</v>
      </c>
      <c r="B31" s="31">
        <v>28</v>
      </c>
      <c r="C31" s="16">
        <f t="shared" si="8"/>
        <v>281236.16411496274</v>
      </c>
      <c r="D31" s="16">
        <f>IF(G30=0,0,IF(G30&lt;MortgageCalculator!$B$12,G30+E31,MortgageCalculator!$B$12))</f>
        <v>1422.6339415730192</v>
      </c>
      <c r="E31" s="16">
        <f>C31*MortgageCalculator!$B$5/12</f>
        <v>703.09041028740683</v>
      </c>
      <c r="F31" s="16">
        <f t="shared" si="3"/>
        <v>719.5435312856124</v>
      </c>
      <c r="G31" s="16">
        <f t="shared" si="4"/>
        <v>280516.62058367714</v>
      </c>
      <c r="H31" s="22">
        <f t="shared" si="5"/>
        <v>0.93505540194559045</v>
      </c>
      <c r="J31" s="18">
        <f t="shared" si="6"/>
        <v>272867.34651954542</v>
      </c>
      <c r="K31" s="18">
        <f>IF(N30=0,0,IF(N30&lt;MortgageCalculator!$B$12+MortgageCalculator!$B$7,N30+L31,MortgageCalculator!$B$12+MortgageCalculator!$B$7))</f>
        <v>1722.6339415730192</v>
      </c>
      <c r="L31" s="18">
        <f>J31*MortgageCalculator!$B$5/12</f>
        <v>682.16836629886359</v>
      </c>
      <c r="M31" s="18">
        <f t="shared" si="7"/>
        <v>1040.4655752741555</v>
      </c>
      <c r="N31" s="18">
        <f t="shared" si="0"/>
        <v>271826.88094427128</v>
      </c>
      <c r="P31" s="18">
        <f t="shared" si="1"/>
        <v>20.922043988543237</v>
      </c>
      <c r="Q31" s="19">
        <f>-PV(MortgageCalculator!$B$9/12,B31,0,1,0)</f>
        <v>0.93247527220309323</v>
      </c>
      <c r="S31" s="20">
        <f t="shared" si="2"/>
        <v>19.509288663261945</v>
      </c>
    </row>
    <row r="32" spans="1:19" ht="16.05" customHeight="1" x14ac:dyDescent="0.25">
      <c r="A32" s="15" t="s">
        <v>91</v>
      </c>
      <c r="B32" s="31">
        <v>29</v>
      </c>
      <c r="C32" s="16">
        <f t="shared" si="8"/>
        <v>280516.62058367714</v>
      </c>
      <c r="D32" s="16">
        <f>IF(G31=0,0,IF(G31&lt;MortgageCalculator!$B$12,G31+E32,MortgageCalculator!$B$12))</f>
        <v>1422.6339415730192</v>
      </c>
      <c r="E32" s="16">
        <f>C32*MortgageCalculator!$B$5/12</f>
        <v>701.29155145919276</v>
      </c>
      <c r="F32" s="16">
        <f t="shared" si="3"/>
        <v>721.34239011382647</v>
      </c>
      <c r="G32" s="16">
        <f t="shared" si="4"/>
        <v>279795.27819356334</v>
      </c>
      <c r="H32" s="22">
        <f t="shared" si="5"/>
        <v>0.93265092731187782</v>
      </c>
      <c r="J32" s="18">
        <f t="shared" si="6"/>
        <v>271826.88094427128</v>
      </c>
      <c r="K32" s="18">
        <f>IF(N31=0,0,IF(N31&lt;MortgageCalculator!$B$12+MortgageCalculator!$B$7,N31+L32,MortgageCalculator!$B$12+MortgageCalculator!$B$7))</f>
        <v>1722.6339415730192</v>
      </c>
      <c r="L32" s="18">
        <f>J32*MortgageCalculator!$B$5/12</f>
        <v>679.56720236067815</v>
      </c>
      <c r="M32" s="18">
        <f t="shared" si="7"/>
        <v>1043.066739212341</v>
      </c>
      <c r="N32" s="18">
        <f t="shared" si="0"/>
        <v>270783.81420505897</v>
      </c>
      <c r="P32" s="18">
        <f t="shared" si="1"/>
        <v>21.724349098514608</v>
      </c>
      <c r="Q32" s="19">
        <f>-PV(MortgageCalculator!$B$9/12,B32,0,1,0)</f>
        <v>0.93014989745944443</v>
      </c>
      <c r="S32" s="20">
        <f t="shared" si="2"/>
        <v>20.206901086356538</v>
      </c>
    </row>
    <row r="33" spans="1:19" ht="16.05" customHeight="1" x14ac:dyDescent="0.25">
      <c r="A33" s="15" t="s">
        <v>91</v>
      </c>
      <c r="B33" s="31">
        <v>30</v>
      </c>
      <c r="C33" s="16">
        <f t="shared" si="8"/>
        <v>279795.27819356334</v>
      </c>
      <c r="D33" s="16">
        <f>IF(G32=0,0,IF(G32&lt;MortgageCalculator!$B$12,G32+E33,MortgageCalculator!$B$12))</f>
        <v>1422.6339415730192</v>
      </c>
      <c r="E33" s="16">
        <f>C33*MortgageCalculator!$B$5/12</f>
        <v>699.48819548390838</v>
      </c>
      <c r="F33" s="16">
        <f t="shared" si="3"/>
        <v>723.14574608911084</v>
      </c>
      <c r="G33" s="16">
        <f t="shared" si="4"/>
        <v>279072.13244747423</v>
      </c>
      <c r="H33" s="22">
        <f t="shared" si="5"/>
        <v>0.93024044149158081</v>
      </c>
      <c r="J33" s="18">
        <f t="shared" si="6"/>
        <v>270783.81420505897</v>
      </c>
      <c r="K33" s="18">
        <f>IF(N32=0,0,IF(N32&lt;MortgageCalculator!$B$12+MortgageCalculator!$B$7,N32+L33,MortgageCalculator!$B$12+MortgageCalculator!$B$7))</f>
        <v>1722.6339415730192</v>
      </c>
      <c r="L33" s="18">
        <f>J33*MortgageCalculator!$B$5/12</f>
        <v>676.95953551264745</v>
      </c>
      <c r="M33" s="18">
        <f t="shared" si="7"/>
        <v>1045.6744060603719</v>
      </c>
      <c r="N33" s="18">
        <f t="shared" si="0"/>
        <v>269738.1397989986</v>
      </c>
      <c r="P33" s="18">
        <f t="shared" si="1"/>
        <v>22.528659971260936</v>
      </c>
      <c r="Q33" s="19">
        <f>-PV(MortgageCalculator!$B$9/12,B33,0,1,0)</f>
        <v>0.92783032165530643</v>
      </c>
      <c r="S33" s="20">
        <f t="shared" si="2"/>
        <v>20.902773827598061</v>
      </c>
    </row>
    <row r="34" spans="1:19" ht="16.05" customHeight="1" x14ac:dyDescent="0.25">
      <c r="A34" s="15" t="s">
        <v>91</v>
      </c>
      <c r="B34" s="31">
        <v>31</v>
      </c>
      <c r="C34" s="16">
        <f t="shared" si="8"/>
        <v>279072.13244747423</v>
      </c>
      <c r="D34" s="16">
        <f>IF(G33=0,0,IF(G33&lt;MortgageCalculator!$B$12,G33+E34,MortgageCalculator!$B$12))</f>
        <v>1422.6339415730192</v>
      </c>
      <c r="E34" s="16">
        <f>C34*MortgageCalculator!$B$5/12</f>
        <v>697.68033111868556</v>
      </c>
      <c r="F34" s="16">
        <f t="shared" si="3"/>
        <v>724.95361045433367</v>
      </c>
      <c r="G34" s="16">
        <f t="shared" si="4"/>
        <v>278347.17883701989</v>
      </c>
      <c r="H34" s="22">
        <f t="shared" si="5"/>
        <v>0.92782392945673298</v>
      </c>
      <c r="J34" s="18">
        <f t="shared" si="6"/>
        <v>269738.1397989986</v>
      </c>
      <c r="K34" s="18">
        <f>IF(N33=0,0,IF(N33&lt;MortgageCalculator!$B$12+MortgageCalculator!$B$7,N33+L34,MortgageCalculator!$B$12+MortgageCalculator!$B$7))</f>
        <v>1722.6339415730192</v>
      </c>
      <c r="L34" s="18">
        <f>J34*MortgageCalculator!$B$5/12</f>
        <v>674.3453494974965</v>
      </c>
      <c r="M34" s="18">
        <f t="shared" si="7"/>
        <v>1048.2885920755227</v>
      </c>
      <c r="N34" s="18">
        <f t="shared" si="0"/>
        <v>268689.85120692308</v>
      </c>
      <c r="P34" s="18">
        <f t="shared" si="1"/>
        <v>23.334981621189058</v>
      </c>
      <c r="Q34" s="19">
        <f>-PV(MortgageCalculator!$B$9/12,B34,0,1,0)</f>
        <v>0.92551653032948278</v>
      </c>
      <c r="S34" s="20">
        <f t="shared" si="2"/>
        <v>21.596911225345146</v>
      </c>
    </row>
    <row r="35" spans="1:19" ht="16.05" customHeight="1" x14ac:dyDescent="0.25">
      <c r="A35" s="15" t="s">
        <v>91</v>
      </c>
      <c r="B35" s="31">
        <v>32</v>
      </c>
      <c r="C35" s="16">
        <f t="shared" si="8"/>
        <v>278347.17883701989</v>
      </c>
      <c r="D35" s="16">
        <f>IF(G34=0,0,IF(G34&lt;MortgageCalculator!$B$12,G34+E35,MortgageCalculator!$B$12))</f>
        <v>1422.6339415730192</v>
      </c>
      <c r="E35" s="16">
        <f>C35*MortgageCalculator!$B$5/12</f>
        <v>695.8679470925498</v>
      </c>
      <c r="F35" s="16">
        <f t="shared" si="3"/>
        <v>726.76599448046943</v>
      </c>
      <c r="G35" s="16">
        <f t="shared" si="4"/>
        <v>277620.41284253943</v>
      </c>
      <c r="H35" s="22">
        <f t="shared" si="5"/>
        <v>0.92540137614179807</v>
      </c>
      <c r="J35" s="18">
        <f t="shared" si="6"/>
        <v>268689.85120692308</v>
      </c>
      <c r="K35" s="18">
        <f>IF(N34=0,0,IF(N34&lt;MortgageCalculator!$B$12+MortgageCalculator!$B$7,N34+L35,MortgageCalculator!$B$12+MortgageCalculator!$B$7))</f>
        <v>1722.6339415730192</v>
      </c>
      <c r="L35" s="18">
        <f>J35*MortgageCalculator!$B$5/12</f>
        <v>671.72462801730774</v>
      </c>
      <c r="M35" s="18">
        <f t="shared" si="7"/>
        <v>1050.9093135557114</v>
      </c>
      <c r="N35" s="18">
        <f t="shared" si="0"/>
        <v>267638.94189336739</v>
      </c>
      <c r="P35" s="18">
        <f t="shared" si="1"/>
        <v>24.143319075242061</v>
      </c>
      <c r="Q35" s="19">
        <f>-PV(MortgageCalculator!$B$9/12,B35,0,1,0)</f>
        <v>0.9232085090568406</v>
      </c>
      <c r="S35" s="20">
        <f t="shared" si="2"/>
        <v>22.289317607137804</v>
      </c>
    </row>
    <row r="36" spans="1:19" ht="16.05" customHeight="1" x14ac:dyDescent="0.25">
      <c r="A36" s="15" t="s">
        <v>91</v>
      </c>
      <c r="B36" s="31">
        <v>33</v>
      </c>
      <c r="C36" s="16">
        <f t="shared" si="8"/>
        <v>277620.41284253943</v>
      </c>
      <c r="D36" s="16">
        <f>IF(G35=0,0,IF(G35&lt;MortgageCalculator!$B$12,G35+E36,MortgageCalculator!$B$12))</f>
        <v>1422.6339415730192</v>
      </c>
      <c r="E36" s="16">
        <f>C36*MortgageCalculator!$B$5/12</f>
        <v>694.05103210634854</v>
      </c>
      <c r="F36" s="16">
        <f t="shared" si="3"/>
        <v>728.58290946667069</v>
      </c>
      <c r="G36" s="16">
        <f t="shared" si="4"/>
        <v>276891.82993307273</v>
      </c>
      <c r="H36" s="22">
        <f t="shared" si="5"/>
        <v>0.92297276644357573</v>
      </c>
      <c r="J36" s="18">
        <f t="shared" si="6"/>
        <v>267638.94189336739</v>
      </c>
      <c r="K36" s="18">
        <f>IF(N35=0,0,IF(N35&lt;MortgageCalculator!$B$12+MortgageCalculator!$B$7,N35+L36,MortgageCalculator!$B$12+MortgageCalculator!$B$7))</f>
        <v>1722.6339415730192</v>
      </c>
      <c r="L36" s="18">
        <f>J36*MortgageCalculator!$B$5/12</f>
        <v>669.09735473341846</v>
      </c>
      <c r="M36" s="18">
        <f t="shared" si="7"/>
        <v>1053.5365868396007</v>
      </c>
      <c r="N36" s="18">
        <f t="shared" si="0"/>
        <v>266585.4053065278</v>
      </c>
      <c r="P36" s="18">
        <f t="shared" si="1"/>
        <v>24.953677372930088</v>
      </c>
      <c r="Q36" s="19">
        <f>-PV(MortgageCalculator!$B$9/12,B36,0,1,0)</f>
        <v>0.92090624344822003</v>
      </c>
      <c r="S36" s="20">
        <f t="shared" si="2"/>
        <v>22.979997289723894</v>
      </c>
    </row>
    <row r="37" spans="1:19" ht="16.05" customHeight="1" x14ac:dyDescent="0.25">
      <c r="A37" s="15" t="s">
        <v>91</v>
      </c>
      <c r="B37" s="31">
        <v>34</v>
      </c>
      <c r="C37" s="16">
        <f t="shared" si="8"/>
        <v>276891.82993307273</v>
      </c>
      <c r="D37" s="16">
        <f>IF(G36=0,0,IF(G36&lt;MortgageCalculator!$B$12,G36+E37,MortgageCalculator!$B$12))</f>
        <v>1422.6339415730192</v>
      </c>
      <c r="E37" s="16">
        <f>C37*MortgageCalculator!$B$5/12</f>
        <v>692.22957483268181</v>
      </c>
      <c r="F37" s="16">
        <f t="shared" si="3"/>
        <v>730.40436674033742</v>
      </c>
      <c r="G37" s="16">
        <f t="shared" si="4"/>
        <v>276161.42556633241</v>
      </c>
      <c r="H37" s="22">
        <f t="shared" si="5"/>
        <v>0.92053808522110803</v>
      </c>
      <c r="J37" s="18">
        <f t="shared" si="6"/>
        <v>266585.4053065278</v>
      </c>
      <c r="K37" s="18">
        <f>IF(N36=0,0,IF(N36&lt;MortgageCalculator!$B$12+MortgageCalculator!$B$7,N36+L37,MortgageCalculator!$B$12+MortgageCalculator!$B$7))</f>
        <v>1722.6339415730192</v>
      </c>
      <c r="L37" s="18">
        <f>J37*MortgageCalculator!$B$5/12</f>
        <v>666.46351326631941</v>
      </c>
      <c r="M37" s="18">
        <f t="shared" si="7"/>
        <v>1056.1704283066997</v>
      </c>
      <c r="N37" s="18">
        <f t="shared" si="0"/>
        <v>265529.23487822112</v>
      </c>
      <c r="P37" s="18">
        <f t="shared" si="1"/>
        <v>25.766061566362396</v>
      </c>
      <c r="Q37" s="19">
        <f>-PV(MortgageCalculator!$B$9/12,B37,0,1,0)</f>
        <v>0.91860971915034428</v>
      </c>
      <c r="S37" s="20">
        <f t="shared" si="2"/>
        <v>23.668954579086641</v>
      </c>
    </row>
    <row r="38" spans="1:19" ht="16.05" customHeight="1" x14ac:dyDescent="0.25">
      <c r="A38" s="15" t="s">
        <v>91</v>
      </c>
      <c r="B38" s="31">
        <v>35</v>
      </c>
      <c r="C38" s="16">
        <f t="shared" si="8"/>
        <v>276161.42556633241</v>
      </c>
      <c r="D38" s="16">
        <f>IF(G37=0,0,IF(G37&lt;MortgageCalculator!$B$12,G37+E38,MortgageCalculator!$B$12))</f>
        <v>1422.6339415730192</v>
      </c>
      <c r="E38" s="16">
        <f>C38*MortgageCalculator!$B$5/12</f>
        <v>690.403563915831</v>
      </c>
      <c r="F38" s="16">
        <f t="shared" si="3"/>
        <v>732.23037765718823</v>
      </c>
      <c r="G38" s="16">
        <f t="shared" si="4"/>
        <v>275429.19518867525</v>
      </c>
      <c r="H38" s="22">
        <f t="shared" si="5"/>
        <v>0.91809731729558419</v>
      </c>
      <c r="J38" s="18">
        <f t="shared" si="6"/>
        <v>265529.23487822112</v>
      </c>
      <c r="K38" s="18">
        <f>IF(N37=0,0,IF(N37&lt;MortgageCalculator!$B$12+MortgageCalculator!$B$7,N37+L38,MortgageCalculator!$B$12+MortgageCalculator!$B$7))</f>
        <v>1722.6339415730192</v>
      </c>
      <c r="L38" s="18">
        <f>J38*MortgageCalculator!$B$5/12</f>
        <v>663.82308719555283</v>
      </c>
      <c r="M38" s="18">
        <f t="shared" si="7"/>
        <v>1058.8108543774665</v>
      </c>
      <c r="N38" s="18">
        <f t="shared" si="0"/>
        <v>264470.42402384366</v>
      </c>
      <c r="P38" s="18">
        <f t="shared" si="1"/>
        <v>26.58047672027817</v>
      </c>
      <c r="Q38" s="19">
        <f>-PV(MortgageCalculator!$B$9/12,B38,0,1,0)</f>
        <v>0.91631892184573005</v>
      </c>
      <c r="S38" s="20">
        <f t="shared" si="2"/>
        <v>24.356193770470821</v>
      </c>
    </row>
    <row r="39" spans="1:19" ht="16.05" customHeight="1" x14ac:dyDescent="0.25">
      <c r="A39" s="15" t="s">
        <v>91</v>
      </c>
      <c r="B39" s="31">
        <v>36</v>
      </c>
      <c r="C39" s="16">
        <f t="shared" si="8"/>
        <v>275429.19518867525</v>
      </c>
      <c r="D39" s="16">
        <f>IF(G38=0,0,IF(G38&lt;MortgageCalculator!$B$12,G38+E39,MortgageCalculator!$B$12))</f>
        <v>1422.6339415730192</v>
      </c>
      <c r="E39" s="16">
        <f>C39*MortgageCalculator!$B$5/12</f>
        <v>688.57298797168812</v>
      </c>
      <c r="F39" s="16">
        <f t="shared" si="3"/>
        <v>734.06095360133111</v>
      </c>
      <c r="G39" s="16">
        <f t="shared" si="4"/>
        <v>274695.13423507393</v>
      </c>
      <c r="H39" s="22">
        <f t="shared" si="5"/>
        <v>0.91565044745024637</v>
      </c>
      <c r="J39" s="18">
        <f t="shared" si="6"/>
        <v>264470.42402384366</v>
      </c>
      <c r="K39" s="18">
        <f>IF(N38=0,0,IF(N38&lt;MortgageCalculator!$B$12+MortgageCalculator!$B$7,N38+L39,MortgageCalculator!$B$12+MortgageCalculator!$B$7))</f>
        <v>1722.6339415730192</v>
      </c>
      <c r="L39" s="18">
        <f>J39*MortgageCalculator!$B$5/12</f>
        <v>661.17606005960909</v>
      </c>
      <c r="M39" s="18">
        <f t="shared" si="7"/>
        <v>1061.45788151341</v>
      </c>
      <c r="N39" s="18">
        <f t="shared" si="0"/>
        <v>263408.96614233026</v>
      </c>
      <c r="P39" s="18">
        <f t="shared" si="1"/>
        <v>27.396927912079036</v>
      </c>
      <c r="Q39" s="19">
        <f>-PV(MortgageCalculator!$B$9/12,B39,0,1,0)</f>
        <v>0.91403383725259846</v>
      </c>
      <c r="S39" s="20">
        <f t="shared" si="2"/>
        <v>25.041719148410422</v>
      </c>
    </row>
    <row r="40" spans="1:19" ht="16.05" customHeight="1" x14ac:dyDescent="0.25">
      <c r="A40" s="15" t="s">
        <v>92</v>
      </c>
      <c r="B40" s="31">
        <v>37</v>
      </c>
      <c r="C40" s="16">
        <f t="shared" si="8"/>
        <v>274695.13423507393</v>
      </c>
      <c r="D40" s="16">
        <f>IF(G39=0,0,IF(G39&lt;MortgageCalculator!$B$12,G39+E40,MortgageCalculator!$B$12))</f>
        <v>1422.6339415730192</v>
      </c>
      <c r="E40" s="16">
        <f>C40*MortgageCalculator!$B$5/12</f>
        <v>686.7378355876848</v>
      </c>
      <c r="F40" s="16">
        <f t="shared" si="3"/>
        <v>735.89610598533443</v>
      </c>
      <c r="G40" s="16">
        <f t="shared" si="4"/>
        <v>273959.2381290886</v>
      </c>
      <c r="H40" s="22">
        <f t="shared" si="5"/>
        <v>0.91319746043029537</v>
      </c>
      <c r="J40" s="18">
        <f t="shared" si="6"/>
        <v>263408.96614233026</v>
      </c>
      <c r="K40" s="18">
        <f>IF(N39=0,0,IF(N39&lt;MortgageCalculator!$B$12+MortgageCalculator!$B$7,N39+L40,MortgageCalculator!$B$12+MortgageCalculator!$B$7))</f>
        <v>1722.6339415730192</v>
      </c>
      <c r="L40" s="18">
        <f>J40*MortgageCalculator!$B$5/12</f>
        <v>658.52241535582561</v>
      </c>
      <c r="M40" s="18">
        <f t="shared" si="7"/>
        <v>1064.1115262171936</v>
      </c>
      <c r="N40" s="18">
        <f t="shared" si="0"/>
        <v>262344.85461611307</v>
      </c>
      <c r="P40" s="18">
        <f t="shared" si="1"/>
        <v>28.215420231859184</v>
      </c>
      <c r="Q40" s="19">
        <f>-PV(MortgageCalculator!$B$9/12,B40,0,1,0)</f>
        <v>0.91175445112478648</v>
      </c>
      <c r="S40" s="20">
        <f t="shared" si="2"/>
        <v>25.725534986753967</v>
      </c>
    </row>
    <row r="41" spans="1:19" ht="16.05" customHeight="1" x14ac:dyDescent="0.25">
      <c r="A41" s="15" t="s">
        <v>92</v>
      </c>
      <c r="B41" s="31">
        <v>38</v>
      </c>
      <c r="C41" s="16">
        <f t="shared" si="8"/>
        <v>273959.2381290886</v>
      </c>
      <c r="D41" s="16">
        <f>IF(G40=0,0,IF(G40&lt;MortgageCalculator!$B$12,G40+E41,MortgageCalculator!$B$12))</f>
        <v>1422.6339415730192</v>
      </c>
      <c r="E41" s="16">
        <f>C41*MortgageCalculator!$B$5/12</f>
        <v>684.89809532272147</v>
      </c>
      <c r="F41" s="16">
        <f t="shared" si="3"/>
        <v>737.73584625029775</v>
      </c>
      <c r="G41" s="16">
        <f t="shared" si="4"/>
        <v>273221.50228283828</v>
      </c>
      <c r="H41" s="22">
        <f t="shared" si="5"/>
        <v>0.91073834094279427</v>
      </c>
      <c r="J41" s="18">
        <f t="shared" si="6"/>
        <v>262344.85461611307</v>
      </c>
      <c r="K41" s="18">
        <f>IF(N40=0,0,IF(N40&lt;MortgageCalculator!$B$12+MortgageCalculator!$B$7,N40+L41,MortgageCalculator!$B$12+MortgageCalculator!$B$7))</f>
        <v>1722.6339415730192</v>
      </c>
      <c r="L41" s="18">
        <f>J41*MortgageCalculator!$B$5/12</f>
        <v>655.86213654028268</v>
      </c>
      <c r="M41" s="18">
        <f t="shared" si="7"/>
        <v>1066.7718050327367</v>
      </c>
      <c r="N41" s="18">
        <f t="shared" si="0"/>
        <v>261278.08281108033</v>
      </c>
      <c r="P41" s="18">
        <f t="shared" si="1"/>
        <v>29.035958782438797</v>
      </c>
      <c r="Q41" s="19">
        <f>-PV(MortgageCalculator!$B$9/12,B41,0,1,0)</f>
        <v>0.90948074925165756</v>
      </c>
      <c r="S41" s="20">
        <f t="shared" si="2"/>
        <v>26.407645548692685</v>
      </c>
    </row>
    <row r="42" spans="1:19" ht="16.05" customHeight="1" x14ac:dyDescent="0.25">
      <c r="A42" s="15" t="s">
        <v>92</v>
      </c>
      <c r="B42" s="31">
        <v>39</v>
      </c>
      <c r="C42" s="16">
        <f t="shared" si="8"/>
        <v>273221.50228283828</v>
      </c>
      <c r="D42" s="16">
        <f>IF(G41=0,0,IF(G41&lt;MortgageCalculator!$B$12,G41+E42,MortgageCalculator!$B$12))</f>
        <v>1422.6339415730192</v>
      </c>
      <c r="E42" s="16">
        <f>C42*MortgageCalculator!$B$5/12</f>
        <v>683.05375570709566</v>
      </c>
      <c r="F42" s="16">
        <f t="shared" si="3"/>
        <v>739.58018586592357</v>
      </c>
      <c r="G42" s="16">
        <f t="shared" si="4"/>
        <v>272481.92209697235</v>
      </c>
      <c r="H42" s="22">
        <f t="shared" si="5"/>
        <v>0.9082730736565745</v>
      </c>
      <c r="J42" s="18">
        <f t="shared" si="6"/>
        <v>261278.08281108033</v>
      </c>
      <c r="K42" s="18">
        <f>IF(N41=0,0,IF(N41&lt;MortgageCalculator!$B$12+MortgageCalculator!$B$7,N41+L42,MortgageCalculator!$B$12+MortgageCalculator!$B$7))</f>
        <v>1722.6339415730192</v>
      </c>
      <c r="L42" s="18">
        <f>J42*MortgageCalculator!$B$5/12</f>
        <v>653.1952070277008</v>
      </c>
      <c r="M42" s="18">
        <f t="shared" si="7"/>
        <v>1069.4387345453183</v>
      </c>
      <c r="N42" s="18">
        <f t="shared" si="0"/>
        <v>260208.64407653501</v>
      </c>
      <c r="P42" s="18">
        <f t="shared" si="1"/>
        <v>29.858548679394858</v>
      </c>
      <c r="Q42" s="19">
        <f>-PV(MortgageCalculator!$B$9/12,B42,0,1,0)</f>
        <v>0.90721271745801246</v>
      </c>
      <c r="S42" s="20">
        <f t="shared" si="2"/>
        <v>27.088055086786159</v>
      </c>
    </row>
    <row r="43" spans="1:19" ht="16.05" customHeight="1" x14ac:dyDescent="0.25">
      <c r="A43" s="15" t="s">
        <v>92</v>
      </c>
      <c r="B43" s="31">
        <v>40</v>
      </c>
      <c r="C43" s="16">
        <f t="shared" si="8"/>
        <v>272481.92209697235</v>
      </c>
      <c r="D43" s="16">
        <f>IF(G42=0,0,IF(G42&lt;MortgageCalculator!$B$12,G42+E43,MortgageCalculator!$B$12))</f>
        <v>1422.6339415730192</v>
      </c>
      <c r="E43" s="16">
        <f>C43*MortgageCalculator!$B$5/12</f>
        <v>681.20480524243089</v>
      </c>
      <c r="F43" s="16">
        <f t="shared" si="3"/>
        <v>741.42913633058834</v>
      </c>
      <c r="G43" s="16">
        <f t="shared" si="4"/>
        <v>271740.49296064174</v>
      </c>
      <c r="H43" s="22">
        <f t="shared" si="5"/>
        <v>0.90580164320213918</v>
      </c>
      <c r="J43" s="18">
        <f t="shared" si="6"/>
        <v>260208.64407653501</v>
      </c>
      <c r="K43" s="18">
        <f>IF(N42=0,0,IF(N42&lt;MortgageCalculator!$B$12+MortgageCalculator!$B$7,N42+L43,MortgageCalculator!$B$12+MortgageCalculator!$B$7))</f>
        <v>1722.6339415730192</v>
      </c>
      <c r="L43" s="18">
        <f>J43*MortgageCalculator!$B$5/12</f>
        <v>650.52161019133757</v>
      </c>
      <c r="M43" s="18">
        <f t="shared" si="7"/>
        <v>1072.1123313816815</v>
      </c>
      <c r="N43" s="18">
        <f t="shared" si="0"/>
        <v>259136.53174515333</v>
      </c>
      <c r="P43" s="18">
        <f t="shared" si="1"/>
        <v>30.683195051093321</v>
      </c>
      <c r="Q43" s="19">
        <f>-PV(MortgageCalculator!$B$9/12,B43,0,1,0)</f>
        <v>0.90495034160400245</v>
      </c>
      <c r="S43" s="20">
        <f t="shared" si="2"/>
        <v>27.76676784298914</v>
      </c>
    </row>
    <row r="44" spans="1:19" ht="16.05" customHeight="1" x14ac:dyDescent="0.25">
      <c r="A44" s="15" t="s">
        <v>92</v>
      </c>
      <c r="B44" s="31">
        <v>41</v>
      </c>
      <c r="C44" s="16">
        <f t="shared" si="8"/>
        <v>271740.49296064174</v>
      </c>
      <c r="D44" s="16">
        <f>IF(G43=0,0,IF(G43&lt;MortgageCalculator!$B$12,G43+E44,MortgageCalculator!$B$12))</f>
        <v>1422.6339415730192</v>
      </c>
      <c r="E44" s="16">
        <f>C44*MortgageCalculator!$B$5/12</f>
        <v>679.35123240160431</v>
      </c>
      <c r="F44" s="16">
        <f t="shared" si="3"/>
        <v>743.28270917141492</v>
      </c>
      <c r="G44" s="16">
        <f t="shared" si="4"/>
        <v>270997.21025147033</v>
      </c>
      <c r="H44" s="22">
        <f t="shared" si="5"/>
        <v>0.90332403417156781</v>
      </c>
      <c r="J44" s="18">
        <f t="shared" si="6"/>
        <v>259136.53174515333</v>
      </c>
      <c r="K44" s="18">
        <f>IF(N43=0,0,IF(N43&lt;MortgageCalculator!$B$12+MortgageCalculator!$B$7,N43+L44,MortgageCalculator!$B$12+MortgageCalculator!$B$7))</f>
        <v>1722.6339415730192</v>
      </c>
      <c r="L44" s="18">
        <f>J44*MortgageCalculator!$B$5/12</f>
        <v>647.84132936288336</v>
      </c>
      <c r="M44" s="18">
        <f t="shared" si="7"/>
        <v>1074.7926122101358</v>
      </c>
      <c r="N44" s="18">
        <f t="shared" si="0"/>
        <v>258061.73913294318</v>
      </c>
      <c r="P44" s="18">
        <f t="shared" si="1"/>
        <v>31.50990303872095</v>
      </c>
      <c r="Q44" s="19">
        <f>-PV(MortgageCalculator!$B$9/12,B44,0,1,0)</f>
        <v>0.90269360758503991</v>
      </c>
      <c r="S44" s="20">
        <f t="shared" si="2"/>
        <v>28.443788048677824</v>
      </c>
    </row>
    <row r="45" spans="1:19" ht="16.05" customHeight="1" x14ac:dyDescent="0.25">
      <c r="A45" s="15" t="s">
        <v>92</v>
      </c>
      <c r="B45" s="31">
        <v>42</v>
      </c>
      <c r="C45" s="16">
        <f t="shared" si="8"/>
        <v>270997.21025147033</v>
      </c>
      <c r="D45" s="16">
        <f>IF(G44=0,0,IF(G44&lt;MortgageCalculator!$B$12,G44+E45,MortgageCalculator!$B$12))</f>
        <v>1422.6339415730192</v>
      </c>
      <c r="E45" s="16">
        <f>C45*MortgageCalculator!$B$5/12</f>
        <v>677.49302562867581</v>
      </c>
      <c r="F45" s="16">
        <f t="shared" si="3"/>
        <v>745.14091594434342</v>
      </c>
      <c r="G45" s="16">
        <f t="shared" si="4"/>
        <v>270252.06933552597</v>
      </c>
      <c r="H45" s="22">
        <f t="shared" si="5"/>
        <v>0.90084023111841993</v>
      </c>
      <c r="J45" s="18">
        <f t="shared" si="6"/>
        <v>258061.73913294318</v>
      </c>
      <c r="K45" s="18">
        <f>IF(N44=0,0,IF(N44&lt;MortgageCalculator!$B$12+MortgageCalculator!$B$7,N44+L45,MortgageCalculator!$B$12+MortgageCalculator!$B$7))</f>
        <v>1722.6339415730192</v>
      </c>
      <c r="L45" s="18">
        <f>J45*MortgageCalculator!$B$5/12</f>
        <v>645.15434783235798</v>
      </c>
      <c r="M45" s="18">
        <f t="shared" si="7"/>
        <v>1077.4795937406611</v>
      </c>
      <c r="N45" s="18">
        <f t="shared" si="0"/>
        <v>256984.25953920253</v>
      </c>
      <c r="P45" s="18">
        <f t="shared" si="1"/>
        <v>32.338677796317825</v>
      </c>
      <c r="Q45" s="19">
        <f>-PV(MortgageCalculator!$B$9/12,B45,0,1,0)</f>
        <v>0.90044250133171078</v>
      </c>
      <c r="S45" s="20">
        <f t="shared" si="2"/>
        <v>29.119119924676678</v>
      </c>
    </row>
    <row r="46" spans="1:19" ht="16.05" customHeight="1" x14ac:dyDescent="0.25">
      <c r="A46" s="15" t="s">
        <v>92</v>
      </c>
      <c r="B46" s="31">
        <v>43</v>
      </c>
      <c r="C46" s="16">
        <f t="shared" si="8"/>
        <v>270252.06933552597</v>
      </c>
      <c r="D46" s="16">
        <f>IF(G45=0,0,IF(G45&lt;MortgageCalculator!$B$12,G45+E46,MortgageCalculator!$B$12))</f>
        <v>1422.6339415730192</v>
      </c>
      <c r="E46" s="16">
        <f>C46*MortgageCalculator!$B$5/12</f>
        <v>675.63017333881487</v>
      </c>
      <c r="F46" s="16">
        <f t="shared" si="3"/>
        <v>747.00376823420436</v>
      </c>
      <c r="G46" s="16">
        <f t="shared" si="4"/>
        <v>269505.06556729175</v>
      </c>
      <c r="H46" s="22">
        <f t="shared" si="5"/>
        <v>0.89835021855763919</v>
      </c>
      <c r="J46" s="18">
        <f t="shared" si="6"/>
        <v>256984.25953920253</v>
      </c>
      <c r="K46" s="18">
        <f>IF(N45=0,0,IF(N45&lt;MortgageCalculator!$B$12+MortgageCalculator!$B$7,N45+L46,MortgageCalculator!$B$12+MortgageCalculator!$B$7))</f>
        <v>1722.6339415730192</v>
      </c>
      <c r="L46" s="18">
        <f>J46*MortgageCalculator!$B$5/12</f>
        <v>642.46064884800626</v>
      </c>
      <c r="M46" s="18">
        <f t="shared" si="7"/>
        <v>1080.173292725013</v>
      </c>
      <c r="N46" s="18">
        <f t="shared" si="0"/>
        <v>255904.0862464775</v>
      </c>
      <c r="P46" s="18">
        <f t="shared" si="1"/>
        <v>33.169524490808612</v>
      </c>
      <c r="Q46" s="19">
        <f>-PV(MortgageCalculator!$B$9/12,B46,0,1,0)</f>
        <v>0.89819700880968667</v>
      </c>
      <c r="S46" s="20">
        <f t="shared" si="2"/>
        <v>29.792767681283941</v>
      </c>
    </row>
    <row r="47" spans="1:19" ht="16.05" customHeight="1" x14ac:dyDescent="0.25">
      <c r="A47" s="15" t="s">
        <v>92</v>
      </c>
      <c r="B47" s="31">
        <v>44</v>
      </c>
      <c r="C47" s="16">
        <f t="shared" si="8"/>
        <v>269505.06556729175</v>
      </c>
      <c r="D47" s="16">
        <f>IF(G46=0,0,IF(G46&lt;MortgageCalculator!$B$12,G46+E47,MortgageCalculator!$B$12))</f>
        <v>1422.6339415730192</v>
      </c>
      <c r="E47" s="16">
        <f>C47*MortgageCalculator!$B$5/12</f>
        <v>673.76266391822935</v>
      </c>
      <c r="F47" s="16">
        <f t="shared" si="3"/>
        <v>748.87127765478988</v>
      </c>
      <c r="G47" s="16">
        <f t="shared" si="4"/>
        <v>268756.19428963697</v>
      </c>
      <c r="H47" s="22">
        <f t="shared" si="5"/>
        <v>0.89585398096545654</v>
      </c>
      <c r="J47" s="18">
        <f t="shared" si="6"/>
        <v>255904.0862464775</v>
      </c>
      <c r="K47" s="18">
        <f>IF(N46=0,0,IF(N46&lt;MortgageCalculator!$B$12+MortgageCalculator!$B$7,N46+L47,MortgageCalculator!$B$12+MortgageCalculator!$B$7))</f>
        <v>1722.6339415730192</v>
      </c>
      <c r="L47" s="18">
        <f>J47*MortgageCalculator!$B$5/12</f>
        <v>639.7602156161937</v>
      </c>
      <c r="M47" s="18">
        <f t="shared" si="7"/>
        <v>1082.8737259568256</v>
      </c>
      <c r="N47" s="18">
        <f t="shared" si="0"/>
        <v>254821.21252052067</v>
      </c>
      <c r="P47" s="18">
        <f t="shared" si="1"/>
        <v>34.002448302035646</v>
      </c>
      <c r="Q47" s="19">
        <f>-PV(MortgageCalculator!$B$9/12,B47,0,1,0)</f>
        <v>0.89595711601963757</v>
      </c>
      <c r="S47" s="20">
        <f t="shared" si="2"/>
        <v>30.464735518298678</v>
      </c>
    </row>
    <row r="48" spans="1:19" ht="16.05" customHeight="1" x14ac:dyDescent="0.25">
      <c r="A48" s="15" t="s">
        <v>92</v>
      </c>
      <c r="B48" s="31">
        <v>45</v>
      </c>
      <c r="C48" s="16">
        <f t="shared" si="8"/>
        <v>268756.19428963697</v>
      </c>
      <c r="D48" s="16">
        <f>IF(G47=0,0,IF(G47&lt;MortgageCalculator!$B$12,G47+E48,MortgageCalculator!$B$12))</f>
        <v>1422.6339415730192</v>
      </c>
      <c r="E48" s="16">
        <f>C48*MortgageCalculator!$B$5/12</f>
        <v>671.8904857240924</v>
      </c>
      <c r="F48" s="16">
        <f t="shared" si="3"/>
        <v>750.74345584892683</v>
      </c>
      <c r="G48" s="16">
        <f t="shared" si="4"/>
        <v>268005.45083378803</v>
      </c>
      <c r="H48" s="22">
        <f t="shared" si="5"/>
        <v>0.89335150277929343</v>
      </c>
      <c r="J48" s="18">
        <f t="shared" si="6"/>
        <v>254821.21252052067</v>
      </c>
      <c r="K48" s="18">
        <f>IF(N47=0,0,IF(N47&lt;MortgageCalculator!$B$12+MortgageCalculator!$B$7,N47+L48,MortgageCalculator!$B$12+MortgageCalculator!$B$7))</f>
        <v>1722.6339415730192</v>
      </c>
      <c r="L48" s="18">
        <f>J48*MortgageCalculator!$B$5/12</f>
        <v>637.05303130130164</v>
      </c>
      <c r="M48" s="18">
        <f t="shared" si="7"/>
        <v>1085.5809102717176</v>
      </c>
      <c r="N48" s="18">
        <f t="shared" si="0"/>
        <v>253735.63161024894</v>
      </c>
      <c r="P48" s="18">
        <f t="shared" si="1"/>
        <v>34.837454422790756</v>
      </c>
      <c r="Q48" s="19">
        <f>-PV(MortgageCalculator!$B$9/12,B48,0,1,0)</f>
        <v>0.89372280899714462</v>
      </c>
      <c r="S48" s="20">
        <f t="shared" si="2"/>
        <v>31.135027625046554</v>
      </c>
    </row>
    <row r="49" spans="1:19" ht="16.05" customHeight="1" x14ac:dyDescent="0.25">
      <c r="A49" s="15" t="s">
        <v>92</v>
      </c>
      <c r="B49" s="31">
        <v>46</v>
      </c>
      <c r="C49" s="16">
        <f t="shared" si="8"/>
        <v>268005.45083378803</v>
      </c>
      <c r="D49" s="16">
        <f>IF(G48=0,0,IF(G48&lt;MortgageCalculator!$B$12,G48+E49,MortgageCalculator!$B$12))</f>
        <v>1422.6339415730192</v>
      </c>
      <c r="E49" s="16">
        <f>C49*MortgageCalculator!$B$5/12</f>
        <v>670.01362708447004</v>
      </c>
      <c r="F49" s="16">
        <f t="shared" si="3"/>
        <v>752.62031448854918</v>
      </c>
      <c r="G49" s="16">
        <f t="shared" si="4"/>
        <v>267252.83051929949</v>
      </c>
      <c r="H49" s="22">
        <f t="shared" si="5"/>
        <v>0.89084276839766496</v>
      </c>
      <c r="J49" s="18">
        <f t="shared" si="6"/>
        <v>253735.63161024894</v>
      </c>
      <c r="K49" s="18">
        <f>IF(N48=0,0,IF(N48&lt;MortgageCalculator!$B$12+MortgageCalculator!$B$7,N48+L49,MortgageCalculator!$B$12+MortgageCalculator!$B$7))</f>
        <v>1722.6339415730192</v>
      </c>
      <c r="L49" s="18">
        <f>J49*MortgageCalculator!$B$5/12</f>
        <v>634.33907902562225</v>
      </c>
      <c r="M49" s="18">
        <f t="shared" si="7"/>
        <v>1088.2948625473969</v>
      </c>
      <c r="N49" s="18">
        <f t="shared" si="0"/>
        <v>252647.33674770154</v>
      </c>
      <c r="P49" s="18">
        <f t="shared" si="1"/>
        <v>35.67454805884779</v>
      </c>
      <c r="Q49" s="19">
        <f>-PV(MortgageCalculator!$B$9/12,B49,0,1,0)</f>
        <v>0.89149407381261336</v>
      </c>
      <c r="S49" s="20">
        <f t="shared" si="2"/>
        <v>31.803648180406075</v>
      </c>
    </row>
    <row r="50" spans="1:19" ht="16.05" customHeight="1" x14ac:dyDescent="0.25">
      <c r="A50" s="15" t="s">
        <v>92</v>
      </c>
      <c r="B50" s="31">
        <v>47</v>
      </c>
      <c r="C50" s="16">
        <f t="shared" si="8"/>
        <v>267252.83051929949</v>
      </c>
      <c r="D50" s="16">
        <f>IF(G49=0,0,IF(G49&lt;MortgageCalculator!$B$12,G49+E50,MortgageCalculator!$B$12))</f>
        <v>1422.6339415730192</v>
      </c>
      <c r="E50" s="16">
        <f>C50*MortgageCalculator!$B$5/12</f>
        <v>668.13207629824876</v>
      </c>
      <c r="F50" s="16">
        <f t="shared" si="3"/>
        <v>754.50186527477047</v>
      </c>
      <c r="G50" s="16">
        <f t="shared" si="4"/>
        <v>266498.32865402469</v>
      </c>
      <c r="H50" s="22">
        <f t="shared" si="5"/>
        <v>0.88832776218008236</v>
      </c>
      <c r="J50" s="18">
        <f t="shared" si="6"/>
        <v>252647.33674770154</v>
      </c>
      <c r="K50" s="18">
        <f>IF(N49=0,0,IF(N49&lt;MortgageCalculator!$B$12+MortgageCalculator!$B$7,N49+L50,MortgageCalculator!$B$12+MortgageCalculator!$B$7))</f>
        <v>1722.6339415730192</v>
      </c>
      <c r="L50" s="18">
        <f>J50*MortgageCalculator!$B$5/12</f>
        <v>631.61834186925387</v>
      </c>
      <c r="M50" s="18">
        <f t="shared" si="7"/>
        <v>1091.0155997037655</v>
      </c>
      <c r="N50" s="18">
        <f t="shared" si="0"/>
        <v>251556.32114799778</v>
      </c>
      <c r="P50" s="18">
        <f t="shared" si="1"/>
        <v>36.513734428994894</v>
      </c>
      <c r="Q50" s="19">
        <f>-PV(MortgageCalculator!$B$9/12,B50,0,1,0)</f>
        <v>0.88927089657118541</v>
      </c>
      <c r="S50" s="20">
        <f t="shared" si="2"/>
        <v>32.47060135283445</v>
      </c>
    </row>
    <row r="51" spans="1:19" ht="16.05" customHeight="1" x14ac:dyDescent="0.25">
      <c r="A51" s="15" t="s">
        <v>92</v>
      </c>
      <c r="B51" s="31">
        <v>48</v>
      </c>
      <c r="C51" s="16">
        <f t="shared" si="8"/>
        <v>266498.32865402469</v>
      </c>
      <c r="D51" s="16">
        <f>IF(G50=0,0,IF(G50&lt;MortgageCalculator!$B$12,G50+E51,MortgageCalculator!$B$12))</f>
        <v>1422.6339415730192</v>
      </c>
      <c r="E51" s="16">
        <f>C51*MortgageCalculator!$B$5/12</f>
        <v>666.2458216350617</v>
      </c>
      <c r="F51" s="16">
        <f t="shared" si="3"/>
        <v>756.38811993795753</v>
      </c>
      <c r="G51" s="16">
        <f t="shared" si="4"/>
        <v>265741.94053408672</v>
      </c>
      <c r="H51" s="22">
        <f t="shared" si="5"/>
        <v>0.88580646844695576</v>
      </c>
      <c r="J51" s="18">
        <f t="shared" si="6"/>
        <v>251556.32114799778</v>
      </c>
      <c r="K51" s="18">
        <f>IF(N50=0,0,IF(N50&lt;MortgageCalculator!$B$12+MortgageCalculator!$B$7,N50+L51,MortgageCalculator!$B$12+MortgageCalculator!$B$7))</f>
        <v>1722.6339415730192</v>
      </c>
      <c r="L51" s="18">
        <f>J51*MortgageCalculator!$B$5/12</f>
        <v>628.89080286999445</v>
      </c>
      <c r="M51" s="18">
        <f t="shared" si="7"/>
        <v>1093.7431387030247</v>
      </c>
      <c r="N51" s="18">
        <f t="shared" si="0"/>
        <v>250462.57800929475</v>
      </c>
      <c r="P51" s="18">
        <f t="shared" si="1"/>
        <v>37.355018765067257</v>
      </c>
      <c r="Q51" s="19">
        <f>-PV(MortgageCalculator!$B$9/12,B51,0,1,0)</f>
        <v>0.88705326341265356</v>
      </c>
      <c r="S51" s="20">
        <f t="shared" si="2"/>
        <v>33.135891300393823</v>
      </c>
    </row>
    <row r="52" spans="1:19" ht="16.05" customHeight="1" x14ac:dyDescent="0.25">
      <c r="A52" s="15" t="s">
        <v>93</v>
      </c>
      <c r="B52" s="31">
        <v>49</v>
      </c>
      <c r="C52" s="16">
        <f t="shared" si="8"/>
        <v>265741.94053408672</v>
      </c>
      <c r="D52" s="16">
        <f>IF(G51=0,0,IF(G51&lt;MortgageCalculator!$B$12,G51+E52,MortgageCalculator!$B$12))</f>
        <v>1422.6339415730192</v>
      </c>
      <c r="E52" s="16">
        <f>C52*MortgageCalculator!$B$5/12</f>
        <v>664.35485133521672</v>
      </c>
      <c r="F52" s="16">
        <f t="shared" si="3"/>
        <v>758.27909023780251</v>
      </c>
      <c r="G52" s="16">
        <f t="shared" si="4"/>
        <v>264983.66144384892</v>
      </c>
      <c r="H52" s="22">
        <f t="shared" si="5"/>
        <v>0.88327887147949635</v>
      </c>
      <c r="J52" s="18">
        <f t="shared" si="6"/>
        <v>250462.57800929475</v>
      </c>
      <c r="K52" s="18">
        <f>IF(N51=0,0,IF(N51&lt;MortgageCalculator!$B$12+MortgageCalculator!$B$7,N51+L52,MortgageCalculator!$B$12+MortgageCalculator!$B$7))</f>
        <v>1722.6339415730192</v>
      </c>
      <c r="L52" s="18">
        <f>J52*MortgageCalculator!$B$5/12</f>
        <v>626.15644502323687</v>
      </c>
      <c r="M52" s="18">
        <f t="shared" si="7"/>
        <v>1096.4774965497822</v>
      </c>
      <c r="N52" s="18">
        <f t="shared" si="0"/>
        <v>249366.10051274498</v>
      </c>
      <c r="P52" s="18">
        <f t="shared" si="1"/>
        <v>38.198406311979852</v>
      </c>
      <c r="Q52" s="19">
        <f>-PV(MortgageCalculator!$B$9/12,B52,0,1,0)</f>
        <v>0.8848411605113754</v>
      </c>
      <c r="S52" s="20">
        <f t="shared" si="2"/>
        <v>33.799522170777301</v>
      </c>
    </row>
    <row r="53" spans="1:19" ht="16.05" customHeight="1" x14ac:dyDescent="0.25">
      <c r="A53" s="15" t="s">
        <v>93</v>
      </c>
      <c r="B53" s="31">
        <v>50</v>
      </c>
      <c r="C53" s="16">
        <f t="shared" si="8"/>
        <v>264983.66144384892</v>
      </c>
      <c r="D53" s="16">
        <f>IF(G52=0,0,IF(G52&lt;MortgageCalculator!$B$12,G52+E53,MortgageCalculator!$B$12))</f>
        <v>1422.6339415730192</v>
      </c>
      <c r="E53" s="16">
        <f>C53*MortgageCalculator!$B$5/12</f>
        <v>662.45915360962226</v>
      </c>
      <c r="F53" s="16">
        <f t="shared" si="3"/>
        <v>760.17478796339697</v>
      </c>
      <c r="G53" s="16">
        <f t="shared" si="4"/>
        <v>264223.48665588553</v>
      </c>
      <c r="H53" s="22">
        <f t="shared" si="5"/>
        <v>0.8807449555196184</v>
      </c>
      <c r="J53" s="18">
        <f t="shared" si="6"/>
        <v>249366.10051274498</v>
      </c>
      <c r="K53" s="18">
        <f>IF(N52=0,0,IF(N52&lt;MortgageCalculator!$B$12+MortgageCalculator!$B$7,N52+L53,MortgageCalculator!$B$12+MortgageCalculator!$B$7))</f>
        <v>1722.6339415730192</v>
      </c>
      <c r="L53" s="18">
        <f>J53*MortgageCalculator!$B$5/12</f>
        <v>623.41525128186242</v>
      </c>
      <c r="M53" s="18">
        <f t="shared" si="7"/>
        <v>1099.2186902911567</v>
      </c>
      <c r="N53" s="18">
        <f t="shared" si="0"/>
        <v>248266.88182245381</v>
      </c>
      <c r="P53" s="18">
        <f t="shared" si="1"/>
        <v>39.043902327759838</v>
      </c>
      <c r="Q53" s="19">
        <f>-PV(MortgageCalculator!$B$9/12,B53,0,1,0)</f>
        <v>0.88263457407618473</v>
      </c>
      <c r="S53" s="20">
        <f t="shared" si="2"/>
        <v>34.461498101334463</v>
      </c>
    </row>
    <row r="54" spans="1:19" ht="16.05" customHeight="1" x14ac:dyDescent="0.25">
      <c r="A54" s="15" t="s">
        <v>93</v>
      </c>
      <c r="B54" s="31">
        <v>51</v>
      </c>
      <c r="C54" s="16">
        <f t="shared" si="8"/>
        <v>264223.48665588553</v>
      </c>
      <c r="D54" s="16">
        <f>IF(G53=0,0,IF(G53&lt;MortgageCalculator!$B$12,G53+E54,MortgageCalculator!$B$12))</f>
        <v>1422.6339415730192</v>
      </c>
      <c r="E54" s="16">
        <f>C54*MortgageCalculator!$B$5/12</f>
        <v>660.55871663971379</v>
      </c>
      <c r="F54" s="16">
        <f t="shared" si="3"/>
        <v>762.07522493330544</v>
      </c>
      <c r="G54" s="16">
        <f t="shared" si="4"/>
        <v>263461.4114309522</v>
      </c>
      <c r="H54" s="22">
        <f t="shared" si="5"/>
        <v>0.87820470476984069</v>
      </c>
      <c r="J54" s="18">
        <f t="shared" si="6"/>
        <v>248266.88182245381</v>
      </c>
      <c r="K54" s="18">
        <f>IF(N53=0,0,IF(N53&lt;MortgageCalculator!$B$12+MortgageCalculator!$B$7,N53+L54,MortgageCalculator!$B$12+MortgageCalculator!$B$7))</f>
        <v>1722.6339415730192</v>
      </c>
      <c r="L54" s="18">
        <f>J54*MortgageCalculator!$B$5/12</f>
        <v>620.66720455613449</v>
      </c>
      <c r="M54" s="18">
        <f t="shared" si="7"/>
        <v>1101.9667370168847</v>
      </c>
      <c r="N54" s="18">
        <f t="shared" si="0"/>
        <v>247164.91508543692</v>
      </c>
      <c r="P54" s="18">
        <f t="shared" si="1"/>
        <v>39.8915120835793</v>
      </c>
      <c r="Q54" s="19">
        <f>-PV(MortgageCalculator!$B$9/12,B54,0,1,0)</f>
        <v>0.88043349035030916</v>
      </c>
      <c r="S54" s="20">
        <f t="shared" si="2"/>
        <v>35.121823219097259</v>
      </c>
    </row>
    <row r="55" spans="1:19" ht="16.05" customHeight="1" x14ac:dyDescent="0.25">
      <c r="A55" s="15" t="s">
        <v>93</v>
      </c>
      <c r="B55" s="31">
        <v>52</v>
      </c>
      <c r="C55" s="16">
        <f t="shared" si="8"/>
        <v>263461.4114309522</v>
      </c>
      <c r="D55" s="16">
        <f>IF(G54=0,0,IF(G54&lt;MortgageCalculator!$B$12,G54+E55,MortgageCalculator!$B$12))</f>
        <v>1422.6339415730192</v>
      </c>
      <c r="E55" s="16">
        <f>C55*MortgageCalculator!$B$5/12</f>
        <v>658.65352857738048</v>
      </c>
      <c r="F55" s="16">
        <f t="shared" si="3"/>
        <v>763.98041299563874</v>
      </c>
      <c r="G55" s="16">
        <f t="shared" si="4"/>
        <v>262697.43101795658</v>
      </c>
      <c r="H55" s="22">
        <f t="shared" si="5"/>
        <v>0.87565810339318861</v>
      </c>
      <c r="J55" s="18">
        <f t="shared" si="6"/>
        <v>247164.91508543692</v>
      </c>
      <c r="K55" s="18">
        <f>IF(N54=0,0,IF(N54&lt;MortgageCalculator!$B$12+MortgageCalculator!$B$7,N54+L55,MortgageCalculator!$B$12+MortgageCalculator!$B$7))</f>
        <v>1722.6339415730192</v>
      </c>
      <c r="L55" s="18">
        <f>J55*MortgageCalculator!$B$5/12</f>
        <v>617.91228771359226</v>
      </c>
      <c r="M55" s="18">
        <f t="shared" si="7"/>
        <v>1104.7216538594271</v>
      </c>
      <c r="N55" s="18">
        <f t="shared" si="0"/>
        <v>246060.1934315775</v>
      </c>
      <c r="P55" s="18">
        <f t="shared" si="1"/>
        <v>40.741240863788221</v>
      </c>
      <c r="Q55" s="19">
        <f>-PV(MortgageCalculator!$B$9/12,B55,0,1,0)</f>
        <v>0.87823789561128096</v>
      </c>
      <c r="S55" s="20">
        <f t="shared" si="2"/>
        <v>35.780501640805696</v>
      </c>
    </row>
    <row r="56" spans="1:19" ht="16.05" customHeight="1" x14ac:dyDescent="0.25">
      <c r="A56" s="15" t="s">
        <v>93</v>
      </c>
      <c r="B56" s="31">
        <v>53</v>
      </c>
      <c r="C56" s="16">
        <f t="shared" si="8"/>
        <v>262697.43101795658</v>
      </c>
      <c r="D56" s="16">
        <f>IF(G55=0,0,IF(G55&lt;MortgageCalculator!$B$12,G55+E56,MortgageCalculator!$B$12))</f>
        <v>1422.6339415730192</v>
      </c>
      <c r="E56" s="16">
        <f>C56*MortgageCalculator!$B$5/12</f>
        <v>656.74357754489142</v>
      </c>
      <c r="F56" s="16">
        <f t="shared" si="3"/>
        <v>765.89036402812781</v>
      </c>
      <c r="G56" s="16">
        <f t="shared" si="4"/>
        <v>261931.54065392844</v>
      </c>
      <c r="H56" s="22">
        <f t="shared" si="5"/>
        <v>0.87310513551309477</v>
      </c>
      <c r="J56" s="18">
        <f t="shared" si="6"/>
        <v>246060.1934315775</v>
      </c>
      <c r="K56" s="18">
        <f>IF(N55=0,0,IF(N55&lt;MortgageCalculator!$B$12+MortgageCalculator!$B$7,N55+L56,MortgageCalculator!$B$12+MortgageCalculator!$B$7))</f>
        <v>1722.6339415730192</v>
      </c>
      <c r="L56" s="18">
        <f>J56*MortgageCalculator!$B$5/12</f>
        <v>615.15048357894375</v>
      </c>
      <c r="M56" s="18">
        <f t="shared" si="7"/>
        <v>1107.4834579940755</v>
      </c>
      <c r="N56" s="18">
        <f t="shared" si="0"/>
        <v>244952.70997358343</v>
      </c>
      <c r="P56" s="18">
        <f t="shared" si="1"/>
        <v>41.593093965947673</v>
      </c>
      <c r="Q56" s="19">
        <f>-PV(MortgageCalculator!$B$9/12,B56,0,1,0)</f>
        <v>0.87604777617085383</v>
      </c>
      <c r="S56" s="20">
        <f t="shared" si="2"/>
        <v>36.437537472933819</v>
      </c>
    </row>
    <row r="57" spans="1:19" ht="16.05" customHeight="1" x14ac:dyDescent="0.25">
      <c r="A57" s="15" t="s">
        <v>93</v>
      </c>
      <c r="B57" s="31">
        <v>54</v>
      </c>
      <c r="C57" s="16">
        <f t="shared" si="8"/>
        <v>261931.54065392844</v>
      </c>
      <c r="D57" s="16">
        <f>IF(G56=0,0,IF(G56&lt;MortgageCalculator!$B$12,G56+E57,MortgageCalculator!$B$12))</f>
        <v>1422.6339415730192</v>
      </c>
      <c r="E57" s="16">
        <f>C57*MortgageCalculator!$B$5/12</f>
        <v>654.82885163482104</v>
      </c>
      <c r="F57" s="16">
        <f t="shared" si="3"/>
        <v>767.80508993819819</v>
      </c>
      <c r="G57" s="16">
        <f t="shared" si="4"/>
        <v>261163.73556399025</v>
      </c>
      <c r="H57" s="22">
        <f t="shared" si="5"/>
        <v>0.87054578521330084</v>
      </c>
      <c r="J57" s="18">
        <f t="shared" si="6"/>
        <v>244952.70997358343</v>
      </c>
      <c r="K57" s="18">
        <f>IF(N56=0,0,IF(N56&lt;MortgageCalculator!$B$12+MortgageCalculator!$B$7,N56+L57,MortgageCalculator!$B$12+MortgageCalculator!$B$7))</f>
        <v>1722.6339415730192</v>
      </c>
      <c r="L57" s="18">
        <f>J57*MortgageCalculator!$B$5/12</f>
        <v>612.38177493395858</v>
      </c>
      <c r="M57" s="18">
        <f t="shared" si="7"/>
        <v>1110.2521666390608</v>
      </c>
      <c r="N57" s="18">
        <f t="shared" si="0"/>
        <v>243842.45780694438</v>
      </c>
      <c r="P57" s="18">
        <f t="shared" si="1"/>
        <v>42.447076700862453</v>
      </c>
      <c r="Q57" s="19">
        <f>-PV(MortgageCalculator!$B$9/12,B57,0,1,0)</f>
        <v>0.8738631183749167</v>
      </c>
      <c r="S57" s="20">
        <f t="shared" si="2"/>
        <v>37.092934811714933</v>
      </c>
    </row>
    <row r="58" spans="1:19" ht="16.05" customHeight="1" x14ac:dyDescent="0.25">
      <c r="A58" s="15" t="s">
        <v>93</v>
      </c>
      <c r="B58" s="31">
        <v>55</v>
      </c>
      <c r="C58" s="16">
        <f t="shared" si="8"/>
        <v>261163.73556399025</v>
      </c>
      <c r="D58" s="16">
        <f>IF(G57=0,0,IF(G57&lt;MortgageCalculator!$B$12,G57+E58,MortgageCalculator!$B$12))</f>
        <v>1422.6339415730192</v>
      </c>
      <c r="E58" s="16">
        <f>C58*MortgageCalculator!$B$5/12</f>
        <v>652.90933890997565</v>
      </c>
      <c r="F58" s="16">
        <f t="shared" si="3"/>
        <v>769.72460266304358</v>
      </c>
      <c r="G58" s="16">
        <f t="shared" si="4"/>
        <v>260394.01096132721</v>
      </c>
      <c r="H58" s="22">
        <f t="shared" si="5"/>
        <v>0.86798003653775735</v>
      </c>
      <c r="J58" s="18">
        <f t="shared" si="6"/>
        <v>243842.45780694438</v>
      </c>
      <c r="K58" s="18">
        <f>IF(N57=0,0,IF(N57&lt;MortgageCalculator!$B$12+MortgageCalculator!$B$7,N57+L58,MortgageCalculator!$B$12+MortgageCalculator!$B$7))</f>
        <v>1722.6339415730192</v>
      </c>
      <c r="L58" s="18">
        <f>J58*MortgageCalculator!$B$5/12</f>
        <v>609.60614451736092</v>
      </c>
      <c r="M58" s="18">
        <f t="shared" si="7"/>
        <v>1113.0277970556583</v>
      </c>
      <c r="N58" s="18">
        <f t="shared" si="0"/>
        <v>242729.43000988872</v>
      </c>
      <c r="P58" s="18">
        <f t="shared" si="1"/>
        <v>43.303194392614728</v>
      </c>
      <c r="Q58" s="19">
        <f>-PV(MortgageCalculator!$B$9/12,B58,0,1,0)</f>
        <v>0.87168390860340816</v>
      </c>
      <c r="S58" s="20">
        <f t="shared" si="2"/>
        <v>37.746697743167594</v>
      </c>
    </row>
    <row r="59" spans="1:19" ht="16.05" customHeight="1" x14ac:dyDescent="0.25">
      <c r="A59" s="15" t="s">
        <v>93</v>
      </c>
      <c r="B59" s="31">
        <v>56</v>
      </c>
      <c r="C59" s="16">
        <f t="shared" si="8"/>
        <v>260394.01096132721</v>
      </c>
      <c r="D59" s="16">
        <f>IF(G58=0,0,IF(G58&lt;MortgageCalculator!$B$12,G58+E59,MortgageCalculator!$B$12))</f>
        <v>1422.6339415730192</v>
      </c>
      <c r="E59" s="16">
        <f>C59*MortgageCalculator!$B$5/12</f>
        <v>650.98502740331799</v>
      </c>
      <c r="F59" s="16">
        <f t="shared" si="3"/>
        <v>771.64891416970124</v>
      </c>
      <c r="G59" s="16">
        <f t="shared" si="4"/>
        <v>259622.36204715751</v>
      </c>
      <c r="H59" s="22">
        <f t="shared" si="5"/>
        <v>0.86540787349052506</v>
      </c>
      <c r="J59" s="18">
        <f t="shared" si="6"/>
        <v>242729.43000988872</v>
      </c>
      <c r="K59" s="18">
        <f>IF(N58=0,0,IF(N58&lt;MortgageCalculator!$B$12+MortgageCalculator!$B$7,N58+L59,MortgageCalculator!$B$12+MortgageCalculator!$B$7))</f>
        <v>1722.6339415730192</v>
      </c>
      <c r="L59" s="18">
        <f>J59*MortgageCalculator!$B$5/12</f>
        <v>606.82357502472178</v>
      </c>
      <c r="M59" s="18">
        <f t="shared" si="7"/>
        <v>1115.8103665482975</v>
      </c>
      <c r="N59" s="18">
        <f t="shared" si="0"/>
        <v>241613.61964334041</v>
      </c>
      <c r="P59" s="18">
        <f t="shared" si="1"/>
        <v>44.161452378596209</v>
      </c>
      <c r="Q59" s="19">
        <f>-PV(MortgageCalculator!$B$9/12,B59,0,1,0)</f>
        <v>0.86951013327023274</v>
      </c>
      <c r="S59" s="20">
        <f t="shared" si="2"/>
        <v>38.398830343120224</v>
      </c>
    </row>
    <row r="60" spans="1:19" ht="16.05" customHeight="1" x14ac:dyDescent="0.25">
      <c r="A60" s="15" t="s">
        <v>93</v>
      </c>
      <c r="B60" s="31">
        <v>57</v>
      </c>
      <c r="C60" s="16">
        <f t="shared" si="8"/>
        <v>259622.36204715751</v>
      </c>
      <c r="D60" s="16">
        <f>IF(G59=0,0,IF(G59&lt;MortgageCalculator!$B$12,G59+E60,MortgageCalculator!$B$12))</f>
        <v>1422.6339415730192</v>
      </c>
      <c r="E60" s="16">
        <f>C60*MortgageCalculator!$B$5/12</f>
        <v>649.05590511789376</v>
      </c>
      <c r="F60" s="16">
        <f t="shared" si="3"/>
        <v>773.57803645512547</v>
      </c>
      <c r="G60" s="16">
        <f t="shared" si="4"/>
        <v>258848.78401070239</v>
      </c>
      <c r="H60" s="22">
        <f t="shared" si="5"/>
        <v>0.86282928003567461</v>
      </c>
      <c r="J60" s="18">
        <f t="shared" si="6"/>
        <v>241613.61964334041</v>
      </c>
      <c r="K60" s="18">
        <f>IF(N59=0,0,IF(N59&lt;MortgageCalculator!$B$12+MortgageCalculator!$B$7,N59+L60,MortgageCalculator!$B$12+MortgageCalculator!$B$7))</f>
        <v>1722.6339415730192</v>
      </c>
      <c r="L60" s="18">
        <f>J60*MortgageCalculator!$B$5/12</f>
        <v>604.03404910835104</v>
      </c>
      <c r="M60" s="18">
        <f t="shared" si="7"/>
        <v>1118.5998924646683</v>
      </c>
      <c r="N60" s="18">
        <f t="shared" si="0"/>
        <v>240495.01975087574</v>
      </c>
      <c r="P60" s="18">
        <f t="shared" si="1"/>
        <v>45.021856009542716</v>
      </c>
      <c r="Q60" s="19">
        <f>-PV(MortgageCalculator!$B$9/12,B60,0,1,0)</f>
        <v>0.86734177882317476</v>
      </c>
      <c r="S60" s="20">
        <f t="shared" si="2"/>
        <v>39.049336677237619</v>
      </c>
    </row>
    <row r="61" spans="1:19" ht="16.05" customHeight="1" x14ac:dyDescent="0.25">
      <c r="A61" s="15" t="s">
        <v>93</v>
      </c>
      <c r="B61" s="31">
        <v>58</v>
      </c>
      <c r="C61" s="16">
        <f t="shared" si="8"/>
        <v>258848.78401070239</v>
      </c>
      <c r="D61" s="16">
        <f>IF(G60=0,0,IF(G60&lt;MortgageCalculator!$B$12,G60+E61,MortgageCalculator!$B$12))</f>
        <v>1422.6339415730192</v>
      </c>
      <c r="E61" s="16">
        <f>C61*MortgageCalculator!$B$5/12</f>
        <v>647.12196002675603</v>
      </c>
      <c r="F61" s="16">
        <f t="shared" si="3"/>
        <v>775.5119815462632</v>
      </c>
      <c r="G61" s="16">
        <f t="shared" si="4"/>
        <v>258073.27202915613</v>
      </c>
      <c r="H61" s="22">
        <f t="shared" si="5"/>
        <v>0.86024424009718714</v>
      </c>
      <c r="J61" s="18">
        <f t="shared" si="6"/>
        <v>240495.01975087574</v>
      </c>
      <c r="K61" s="18">
        <f>IF(N60=0,0,IF(N60&lt;MortgageCalculator!$B$12+MortgageCalculator!$B$7,N60+L61,MortgageCalculator!$B$12+MortgageCalculator!$B$7))</f>
        <v>1722.6339415730192</v>
      </c>
      <c r="L61" s="18">
        <f>J61*MortgageCalculator!$B$5/12</f>
        <v>601.23754937718934</v>
      </c>
      <c r="M61" s="18">
        <f t="shared" si="7"/>
        <v>1121.3963921958298</v>
      </c>
      <c r="N61" s="18">
        <f t="shared" si="0"/>
        <v>239373.62335867991</v>
      </c>
      <c r="P61" s="18">
        <f t="shared" si="1"/>
        <v>45.884410649566689</v>
      </c>
      <c r="Q61" s="19">
        <f>-PV(MortgageCalculator!$B$9/12,B61,0,1,0)</f>
        <v>0.86517883174381516</v>
      </c>
      <c r="S61" s="20">
        <f t="shared" si="2"/>
        <v>39.698220801045579</v>
      </c>
    </row>
    <row r="62" spans="1:19" ht="16.05" customHeight="1" x14ac:dyDescent="0.25">
      <c r="A62" s="15" t="s">
        <v>93</v>
      </c>
      <c r="B62" s="31">
        <v>59</v>
      </c>
      <c r="C62" s="16">
        <f t="shared" si="8"/>
        <v>258073.27202915613</v>
      </c>
      <c r="D62" s="16">
        <f>IF(G61=0,0,IF(G61&lt;MortgageCalculator!$B$12,G61+E62,MortgageCalculator!$B$12))</f>
        <v>1422.6339415730192</v>
      </c>
      <c r="E62" s="16">
        <f>C62*MortgageCalculator!$B$5/12</f>
        <v>645.18318007289031</v>
      </c>
      <c r="F62" s="16">
        <f t="shared" si="3"/>
        <v>777.45076150012892</v>
      </c>
      <c r="G62" s="16">
        <f t="shared" si="4"/>
        <v>257295.82126765599</v>
      </c>
      <c r="H62" s="22">
        <f t="shared" si="5"/>
        <v>0.8576527375588533</v>
      </c>
      <c r="J62" s="18">
        <f t="shared" si="6"/>
        <v>239373.62335867991</v>
      </c>
      <c r="K62" s="18">
        <f>IF(N61=0,0,IF(N61&lt;MortgageCalculator!$B$12+MortgageCalculator!$B$7,N61+L62,MortgageCalculator!$B$12+MortgageCalculator!$B$7))</f>
        <v>1722.6339415730192</v>
      </c>
      <c r="L62" s="18">
        <f>J62*MortgageCalculator!$B$5/12</f>
        <v>598.4340583966997</v>
      </c>
      <c r="M62" s="18">
        <f t="shared" si="7"/>
        <v>1124.1998831763194</v>
      </c>
      <c r="N62" s="18">
        <f t="shared" si="0"/>
        <v>238249.42347550357</v>
      </c>
      <c r="P62" s="18">
        <f t="shared" si="1"/>
        <v>46.749121676190612</v>
      </c>
      <c r="Q62" s="19">
        <f>-PV(MortgageCalculator!$B$9/12,B62,0,1,0)</f>
        <v>0.86302127854744659</v>
      </c>
      <c r="S62" s="20">
        <f t="shared" si="2"/>
        <v>40.345486759956174</v>
      </c>
    </row>
    <row r="63" spans="1:19" ht="16.05" customHeight="1" x14ac:dyDescent="0.25">
      <c r="A63" s="15" t="s">
        <v>93</v>
      </c>
      <c r="B63" s="31">
        <v>60</v>
      </c>
      <c r="C63" s="16">
        <f t="shared" si="8"/>
        <v>257295.82126765599</v>
      </c>
      <c r="D63" s="16">
        <f>IF(G62=0,0,IF(G62&lt;MortgageCalculator!$B$12,G62+E63,MortgageCalculator!$B$12))</f>
        <v>1422.6339415730192</v>
      </c>
      <c r="E63" s="16">
        <f>C63*MortgageCalculator!$B$5/12</f>
        <v>643.23955316913998</v>
      </c>
      <c r="F63" s="16">
        <f t="shared" si="3"/>
        <v>779.39438840387925</v>
      </c>
      <c r="G63" s="16">
        <f t="shared" si="4"/>
        <v>256516.4268792521</v>
      </c>
      <c r="H63" s="22">
        <f t="shared" si="5"/>
        <v>0.85505475626417371</v>
      </c>
      <c r="J63" s="18">
        <f t="shared" si="6"/>
        <v>238249.42347550357</v>
      </c>
      <c r="K63" s="18">
        <f>IF(N62=0,0,IF(N62&lt;MortgageCalculator!$B$12+MortgageCalculator!$B$7,N62+L63,MortgageCalculator!$B$12+MortgageCalculator!$B$7))</f>
        <v>1722.6339415730192</v>
      </c>
      <c r="L63" s="18">
        <f>J63*MortgageCalculator!$B$5/12</f>
        <v>595.62355868875886</v>
      </c>
      <c r="M63" s="18">
        <f t="shared" si="7"/>
        <v>1127.0103828842603</v>
      </c>
      <c r="N63" s="18">
        <f t="shared" si="0"/>
        <v>237122.4130926193</v>
      </c>
      <c r="P63" s="18">
        <f t="shared" si="1"/>
        <v>47.615994480381119</v>
      </c>
      <c r="Q63" s="19">
        <f>-PV(MortgageCalculator!$B$9/12,B63,0,1,0)</f>
        <v>0.86086910578298925</v>
      </c>
      <c r="S63" s="20">
        <f t="shared" si="2"/>
        <v>40.991138589293449</v>
      </c>
    </row>
    <row r="64" spans="1:19" ht="16.05" customHeight="1" x14ac:dyDescent="0.25">
      <c r="A64" s="15" t="s">
        <v>94</v>
      </c>
      <c r="B64" s="31">
        <v>61</v>
      </c>
      <c r="C64" s="16">
        <f t="shared" si="8"/>
        <v>256516.4268792521</v>
      </c>
      <c r="D64" s="16">
        <f>IF(G63=0,0,IF(G63&lt;MortgageCalculator!$B$12,G63+E64,MortgageCalculator!$B$12))</f>
        <v>1422.6339415730192</v>
      </c>
      <c r="E64" s="16">
        <f>C64*MortgageCalculator!$B$5/12</f>
        <v>641.29106719813024</v>
      </c>
      <c r="F64" s="16">
        <f t="shared" si="3"/>
        <v>781.34287437488899</v>
      </c>
      <c r="G64" s="16">
        <f t="shared" si="4"/>
        <v>255735.08400487722</v>
      </c>
      <c r="H64" s="22">
        <f t="shared" si="5"/>
        <v>0.85245028001625744</v>
      </c>
      <c r="J64" s="18">
        <f t="shared" si="6"/>
        <v>237122.4130926193</v>
      </c>
      <c r="K64" s="18">
        <f>IF(N63=0,0,IF(N63&lt;MortgageCalculator!$B$12+MortgageCalculator!$B$7,N63+L64,MortgageCalculator!$B$12+MortgageCalculator!$B$7))</f>
        <v>1722.6339415730192</v>
      </c>
      <c r="L64" s="18">
        <f>J64*MortgageCalculator!$B$5/12</f>
        <v>592.80603273154827</v>
      </c>
      <c r="M64" s="18">
        <f t="shared" si="7"/>
        <v>1129.8279088414711</v>
      </c>
      <c r="N64" s="18">
        <f t="shared" si="0"/>
        <v>235992.58518377785</v>
      </c>
      <c r="P64" s="18">
        <f t="shared" si="1"/>
        <v>48.485034466581965</v>
      </c>
      <c r="Q64" s="19">
        <f>-PV(MortgageCalculator!$B$9/12,B64,0,1,0)</f>
        <v>0.85872230003290684</v>
      </c>
      <c r="S64" s="20">
        <f t="shared" si="2"/>
        <v>41.635180314318028</v>
      </c>
    </row>
    <row r="65" spans="1:19" ht="16.05" customHeight="1" x14ac:dyDescent="0.25">
      <c r="A65" s="15" t="s">
        <v>94</v>
      </c>
      <c r="B65" s="31">
        <v>62</v>
      </c>
      <c r="C65" s="16">
        <f t="shared" si="8"/>
        <v>255735.08400487722</v>
      </c>
      <c r="D65" s="16">
        <f>IF(G64=0,0,IF(G64&lt;MortgageCalculator!$B$12,G64+E65,MortgageCalculator!$B$12))</f>
        <v>1422.6339415730192</v>
      </c>
      <c r="E65" s="16">
        <f>C65*MortgageCalculator!$B$5/12</f>
        <v>639.33771001219304</v>
      </c>
      <c r="F65" s="16">
        <f t="shared" si="3"/>
        <v>783.29623156082619</v>
      </c>
      <c r="G65" s="16">
        <f t="shared" si="4"/>
        <v>254951.78777331641</v>
      </c>
      <c r="H65" s="22">
        <f t="shared" si="5"/>
        <v>0.84983929257772139</v>
      </c>
      <c r="J65" s="18">
        <f t="shared" si="6"/>
        <v>235992.58518377785</v>
      </c>
      <c r="K65" s="18">
        <f>IF(N64=0,0,IF(N64&lt;MortgageCalculator!$B$12+MortgageCalculator!$B$7,N64+L65,MortgageCalculator!$B$12+MortgageCalculator!$B$7))</f>
        <v>1722.6339415730192</v>
      </c>
      <c r="L65" s="18">
        <f>J65*MortgageCalculator!$B$5/12</f>
        <v>589.98146295944457</v>
      </c>
      <c r="M65" s="18">
        <f t="shared" si="7"/>
        <v>1132.6524786135747</v>
      </c>
      <c r="N65" s="18">
        <f t="shared" si="0"/>
        <v>234859.93270516428</v>
      </c>
      <c r="P65" s="18">
        <f t="shared" si="1"/>
        <v>49.356247052748472</v>
      </c>
      <c r="Q65" s="19">
        <f>-PV(MortgageCalculator!$B$9/12,B65,0,1,0)</f>
        <v>0.85658084791312428</v>
      </c>
      <c r="S65" s="20">
        <f t="shared" si="2"/>
        <v>42.27761595025293</v>
      </c>
    </row>
    <row r="66" spans="1:19" ht="16.05" customHeight="1" x14ac:dyDescent="0.25">
      <c r="A66" s="15" t="s">
        <v>94</v>
      </c>
      <c r="B66" s="31">
        <v>63</v>
      </c>
      <c r="C66" s="16">
        <f t="shared" si="8"/>
        <v>254951.78777331641</v>
      </c>
      <c r="D66" s="16">
        <f>IF(G65=0,0,IF(G65&lt;MortgageCalculator!$B$12,G65+E66,MortgageCalculator!$B$12))</f>
        <v>1422.6339415730192</v>
      </c>
      <c r="E66" s="16">
        <f>C66*MortgageCalculator!$B$5/12</f>
        <v>637.37946943329098</v>
      </c>
      <c r="F66" s="16">
        <f t="shared" si="3"/>
        <v>785.25447213972825</v>
      </c>
      <c r="G66" s="16">
        <f t="shared" si="4"/>
        <v>254166.53330117668</v>
      </c>
      <c r="H66" s="22">
        <f t="shared" si="5"/>
        <v>0.84722177767058893</v>
      </c>
      <c r="J66" s="18">
        <f t="shared" si="6"/>
        <v>234859.93270516428</v>
      </c>
      <c r="K66" s="18">
        <f>IF(N65=0,0,IF(N65&lt;MortgageCalculator!$B$12+MortgageCalculator!$B$7,N65+L66,MortgageCalculator!$B$12+MortgageCalculator!$B$7))</f>
        <v>1722.6339415730192</v>
      </c>
      <c r="L66" s="18">
        <f>J66*MortgageCalculator!$B$5/12</f>
        <v>587.14983176291059</v>
      </c>
      <c r="M66" s="18">
        <f t="shared" si="7"/>
        <v>1135.4841098101087</v>
      </c>
      <c r="N66" s="18">
        <f t="shared" si="0"/>
        <v>233724.44859535416</v>
      </c>
      <c r="P66" s="18">
        <f t="shared" si="1"/>
        <v>50.229637670380384</v>
      </c>
      <c r="Q66" s="19">
        <f>-PV(MortgageCalculator!$B$9/12,B66,0,1,0)</f>
        <v>0.85444473607294213</v>
      </c>
      <c r="S66" s="20">
        <f t="shared" si="2"/>
        <v>42.918449502307681</v>
      </c>
    </row>
    <row r="67" spans="1:19" ht="16.05" customHeight="1" x14ac:dyDescent="0.25">
      <c r="A67" s="15" t="s">
        <v>94</v>
      </c>
      <c r="B67" s="31">
        <v>64</v>
      </c>
      <c r="C67" s="16">
        <f t="shared" si="8"/>
        <v>254166.53330117668</v>
      </c>
      <c r="D67" s="16">
        <f>IF(G66=0,0,IF(G66&lt;MortgageCalculator!$B$12,G66+E67,MortgageCalculator!$B$12))</f>
        <v>1422.6339415730192</v>
      </c>
      <c r="E67" s="16">
        <f>C67*MortgageCalculator!$B$5/12</f>
        <v>635.41633325294163</v>
      </c>
      <c r="F67" s="16">
        <f t="shared" si="3"/>
        <v>787.2176083200776</v>
      </c>
      <c r="G67" s="16">
        <f t="shared" si="4"/>
        <v>253379.31569285659</v>
      </c>
      <c r="H67" s="22">
        <f t="shared" si="5"/>
        <v>0.84459771897618863</v>
      </c>
      <c r="J67" s="18">
        <f t="shared" si="6"/>
        <v>233724.44859535416</v>
      </c>
      <c r="K67" s="18">
        <f>IF(N66=0,0,IF(N66&lt;MortgageCalculator!$B$12+MortgageCalculator!$B$7,N66+L67,MortgageCalculator!$B$12+MortgageCalculator!$B$7))</f>
        <v>1722.6339415730192</v>
      </c>
      <c r="L67" s="18">
        <f>J67*MortgageCalculator!$B$5/12</f>
        <v>584.31112148838531</v>
      </c>
      <c r="M67" s="18">
        <f t="shared" si="7"/>
        <v>1138.3228200846338</v>
      </c>
      <c r="N67" s="18">
        <f t="shared" si="0"/>
        <v>232586.12577526952</v>
      </c>
      <c r="P67" s="18">
        <f t="shared" si="1"/>
        <v>51.105211764556316</v>
      </c>
      <c r="Q67" s="19">
        <f>-PV(MortgageCalculator!$B$9/12,B67,0,1,0)</f>
        <v>0.85231395119495446</v>
      </c>
      <c r="S67" s="20">
        <f t="shared" si="2"/>
        <v>43.557684965703864</v>
      </c>
    </row>
    <row r="68" spans="1:19" ht="16.05" customHeight="1" x14ac:dyDescent="0.25">
      <c r="A68" s="15" t="s">
        <v>94</v>
      </c>
      <c r="B68" s="31">
        <v>65</v>
      </c>
      <c r="C68" s="16">
        <f t="shared" si="8"/>
        <v>253379.31569285659</v>
      </c>
      <c r="D68" s="16">
        <f>IF(G67=0,0,IF(G67&lt;MortgageCalculator!$B$12,G67+E68,MortgageCalculator!$B$12))</f>
        <v>1422.6339415730192</v>
      </c>
      <c r="E68" s="16">
        <f>C68*MortgageCalculator!$B$5/12</f>
        <v>633.44828923214152</v>
      </c>
      <c r="F68" s="16">
        <f t="shared" si="3"/>
        <v>789.18565234087771</v>
      </c>
      <c r="G68" s="16">
        <f t="shared" si="4"/>
        <v>252590.13004051571</v>
      </c>
      <c r="H68" s="22">
        <f t="shared" si="5"/>
        <v>0.84196710013505238</v>
      </c>
      <c r="J68" s="18">
        <f t="shared" si="6"/>
        <v>232586.12577526952</v>
      </c>
      <c r="K68" s="18">
        <f>IF(N67=0,0,IF(N67&lt;MortgageCalculator!$B$12+MortgageCalculator!$B$7,N67+L68,MortgageCalculator!$B$12+MortgageCalculator!$B$7))</f>
        <v>1722.6339415730192</v>
      </c>
      <c r="L68" s="18">
        <f>J68*MortgageCalculator!$B$5/12</f>
        <v>581.46531443817378</v>
      </c>
      <c r="M68" s="18">
        <f t="shared" si="7"/>
        <v>1141.1686271348453</v>
      </c>
      <c r="N68" s="18">
        <f t="shared" ref="N68:N131" si="9">J68-M68</f>
        <v>231444.95714813468</v>
      </c>
      <c r="P68" s="18">
        <f t="shared" ref="P68:P131" si="10">E68-L68</f>
        <v>51.982974793967742</v>
      </c>
      <c r="Q68" s="19">
        <f>-PV(MortgageCalculator!$B$9/12,B68,0,1,0)</f>
        <v>0.85018847999496705</v>
      </c>
      <c r="S68" s="20">
        <f t="shared" ref="S68:S131" si="11">P68*Q68</f>
        <v>44.195326325700123</v>
      </c>
    </row>
    <row r="69" spans="1:19" ht="16.05" customHeight="1" x14ac:dyDescent="0.25">
      <c r="A69" s="15" t="s">
        <v>94</v>
      </c>
      <c r="B69" s="31">
        <v>66</v>
      </c>
      <c r="C69" s="16">
        <f t="shared" si="8"/>
        <v>252590.13004051571</v>
      </c>
      <c r="D69" s="16">
        <f>IF(G68=0,0,IF(G68&lt;MortgageCalculator!$B$12,G68+E69,MortgageCalculator!$B$12))</f>
        <v>1422.6339415730192</v>
      </c>
      <c r="E69" s="16">
        <f>C69*MortgageCalculator!$B$5/12</f>
        <v>631.47532510128929</v>
      </c>
      <c r="F69" s="16">
        <f t="shared" ref="F69:F132" si="12">D69-E69</f>
        <v>791.15861647172994</v>
      </c>
      <c r="G69" s="16">
        <f t="shared" ref="G69:G132" si="13">IF(ROUND(C69-F69,0)=0,0,C69-F69)</f>
        <v>251798.97142404399</v>
      </c>
      <c r="H69" s="22">
        <f t="shared" ref="H69:H132" si="14">G69/$C$4</f>
        <v>0.83932990474681335</v>
      </c>
      <c r="J69" s="18">
        <f t="shared" ref="J69:J132" si="15">IF(ROUND(N68,0)&gt;0,N68,0)</f>
        <v>231444.95714813468</v>
      </c>
      <c r="K69" s="18">
        <f>IF(N68=0,0,IF(N68&lt;MortgageCalculator!$B$12+MortgageCalculator!$B$7,N68+L69,MortgageCalculator!$B$12+MortgageCalculator!$B$7))</f>
        <v>1722.6339415730192</v>
      </c>
      <c r="L69" s="18">
        <f>J69*MortgageCalculator!$B$5/12</f>
        <v>578.61239287033675</v>
      </c>
      <c r="M69" s="18">
        <f t="shared" ref="M69:M132" si="16">IF(K69-L69&gt;N68,N68,K69-L69)</f>
        <v>1144.0215487026826</v>
      </c>
      <c r="N69" s="18">
        <f t="shared" si="9"/>
        <v>230300.93559943201</v>
      </c>
      <c r="P69" s="18">
        <f t="shared" si="10"/>
        <v>52.862932230952538</v>
      </c>
      <c r="Q69" s="19">
        <f>-PV(MortgageCalculator!$B$9/12,B69,0,1,0)</f>
        <v>0.84806830922191234</v>
      </c>
      <c r="S69" s="20">
        <f t="shared" si="11"/>
        <v>44.831377557616456</v>
      </c>
    </row>
    <row r="70" spans="1:19" ht="16.05" customHeight="1" x14ac:dyDescent="0.25">
      <c r="A70" s="15" t="s">
        <v>94</v>
      </c>
      <c r="B70" s="31">
        <v>67</v>
      </c>
      <c r="C70" s="16">
        <f t="shared" ref="C70:C133" si="17">IF(ROUND(G69,0)=0,0,G69)</f>
        <v>251798.97142404399</v>
      </c>
      <c r="D70" s="16">
        <f>IF(G69=0,0,IF(G69&lt;MortgageCalculator!$B$12,G69+E70,MortgageCalculator!$B$12))</f>
        <v>1422.6339415730192</v>
      </c>
      <c r="E70" s="16">
        <f>C70*MortgageCalculator!$B$5/12</f>
        <v>629.49742856010994</v>
      </c>
      <c r="F70" s="16">
        <f t="shared" si="12"/>
        <v>793.13651301290929</v>
      </c>
      <c r="G70" s="16">
        <f t="shared" si="13"/>
        <v>251005.8349110311</v>
      </c>
      <c r="H70" s="22">
        <f t="shared" si="14"/>
        <v>0.83668611637010371</v>
      </c>
      <c r="J70" s="18">
        <f t="shared" si="15"/>
        <v>230300.93559943201</v>
      </c>
      <c r="K70" s="18">
        <f>IF(N69=0,0,IF(N69&lt;MortgageCalculator!$B$12+MortgageCalculator!$B$7,N69+L70,MortgageCalculator!$B$12+MortgageCalculator!$B$7))</f>
        <v>1722.6339415730192</v>
      </c>
      <c r="L70" s="18">
        <f>J70*MortgageCalculator!$B$5/12</f>
        <v>575.75233899858006</v>
      </c>
      <c r="M70" s="18">
        <f t="shared" si="16"/>
        <v>1146.8816025744391</v>
      </c>
      <c r="N70" s="18">
        <f t="shared" si="9"/>
        <v>229154.05399685758</v>
      </c>
      <c r="P70" s="18">
        <f t="shared" si="10"/>
        <v>53.74508956152988</v>
      </c>
      <c r="Q70" s="19">
        <f>-PV(MortgageCalculator!$B$9/12,B70,0,1,0)</f>
        <v>0.8459534256577681</v>
      </c>
      <c r="S70" s="20">
        <f t="shared" si="11"/>
        <v>45.465842626859754</v>
      </c>
    </row>
    <row r="71" spans="1:19" ht="16.05" customHeight="1" x14ac:dyDescent="0.25">
      <c r="A71" s="15" t="s">
        <v>94</v>
      </c>
      <c r="B71" s="31">
        <v>68</v>
      </c>
      <c r="C71" s="16">
        <f t="shared" si="17"/>
        <v>251005.8349110311</v>
      </c>
      <c r="D71" s="16">
        <f>IF(G70=0,0,IF(G70&lt;MortgageCalculator!$B$12,G70+E71,MortgageCalculator!$B$12))</f>
        <v>1422.6339415730192</v>
      </c>
      <c r="E71" s="16">
        <f>C71*MortgageCalculator!$B$5/12</f>
        <v>627.51458727757779</v>
      </c>
      <c r="F71" s="16">
        <f t="shared" si="12"/>
        <v>795.11935429544144</v>
      </c>
      <c r="G71" s="16">
        <f t="shared" si="13"/>
        <v>250210.71555673567</v>
      </c>
      <c r="H71" s="22">
        <f t="shared" si="14"/>
        <v>0.83403571852245217</v>
      </c>
      <c r="J71" s="18">
        <f t="shared" si="15"/>
        <v>229154.05399685758</v>
      </c>
      <c r="K71" s="18">
        <f>IF(N70=0,0,IF(N70&lt;MortgageCalculator!$B$12+MortgageCalculator!$B$7,N70+L71,MortgageCalculator!$B$12+MortgageCalculator!$B$7))</f>
        <v>1722.6339415730192</v>
      </c>
      <c r="L71" s="18">
        <f>J71*MortgageCalculator!$B$5/12</f>
        <v>572.88513499214389</v>
      </c>
      <c r="M71" s="18">
        <f t="shared" si="16"/>
        <v>1149.7488065808752</v>
      </c>
      <c r="N71" s="18">
        <f t="shared" si="9"/>
        <v>228004.3051902767</v>
      </c>
      <c r="P71" s="18">
        <f t="shared" si="10"/>
        <v>54.629452285433899</v>
      </c>
      <c r="Q71" s="19">
        <f>-PV(MortgageCalculator!$B$9/12,B71,0,1,0)</f>
        <v>0.84384381611747428</v>
      </c>
      <c r="S71" s="20">
        <f t="shared" si="11"/>
        <v>46.09872548894802</v>
      </c>
    </row>
    <row r="72" spans="1:19" ht="16.05" customHeight="1" x14ac:dyDescent="0.25">
      <c r="A72" s="15" t="s">
        <v>94</v>
      </c>
      <c r="B72" s="31">
        <v>69</v>
      </c>
      <c r="C72" s="16">
        <f t="shared" si="17"/>
        <v>250210.71555673567</v>
      </c>
      <c r="D72" s="16">
        <f>IF(G71=0,0,IF(G71&lt;MortgageCalculator!$B$12,G71+E72,MortgageCalculator!$B$12))</f>
        <v>1422.6339415730192</v>
      </c>
      <c r="E72" s="16">
        <f>C72*MortgageCalculator!$B$5/12</f>
        <v>625.52678889183915</v>
      </c>
      <c r="F72" s="16">
        <f t="shared" si="12"/>
        <v>797.10715268118008</v>
      </c>
      <c r="G72" s="16">
        <f t="shared" si="13"/>
        <v>249413.60840405448</v>
      </c>
      <c r="H72" s="22">
        <f t="shared" si="14"/>
        <v>0.83137869468018155</v>
      </c>
      <c r="J72" s="18">
        <f t="shared" si="15"/>
        <v>228004.3051902767</v>
      </c>
      <c r="K72" s="18">
        <f>IF(N71=0,0,IF(N71&lt;MortgageCalculator!$B$12+MortgageCalculator!$B$7,N71+L72,MortgageCalculator!$B$12+MortgageCalculator!$B$7))</f>
        <v>1722.6339415730192</v>
      </c>
      <c r="L72" s="18">
        <f>J72*MortgageCalculator!$B$5/12</f>
        <v>570.0107629756917</v>
      </c>
      <c r="M72" s="18">
        <f t="shared" si="16"/>
        <v>1152.6231785973275</v>
      </c>
      <c r="N72" s="18">
        <f t="shared" si="9"/>
        <v>226851.68201167937</v>
      </c>
      <c r="P72" s="18">
        <f t="shared" si="10"/>
        <v>55.516025916147441</v>
      </c>
      <c r="Q72" s="19">
        <f>-PV(MortgageCalculator!$B$9/12,B72,0,1,0)</f>
        <v>0.8417394674488522</v>
      </c>
      <c r="S72" s="20">
        <f t="shared" si="11"/>
        <v>46.730030089534623</v>
      </c>
    </row>
    <row r="73" spans="1:19" ht="16.05" customHeight="1" x14ac:dyDescent="0.25">
      <c r="A73" s="15" t="s">
        <v>94</v>
      </c>
      <c r="B73" s="31">
        <v>70</v>
      </c>
      <c r="C73" s="16">
        <f t="shared" si="17"/>
        <v>249413.60840405448</v>
      </c>
      <c r="D73" s="16">
        <f>IF(G72=0,0,IF(G72&lt;MortgageCalculator!$B$12,G72+E73,MortgageCalculator!$B$12))</f>
        <v>1422.6339415730192</v>
      </c>
      <c r="E73" s="16">
        <f>C73*MortgageCalculator!$B$5/12</f>
        <v>623.53402101013614</v>
      </c>
      <c r="F73" s="16">
        <f t="shared" si="12"/>
        <v>799.09992056288309</v>
      </c>
      <c r="G73" s="16">
        <f t="shared" si="13"/>
        <v>248614.50848349161</v>
      </c>
      <c r="H73" s="22">
        <f t="shared" si="14"/>
        <v>0.82871502827830534</v>
      </c>
      <c r="J73" s="18">
        <f t="shared" si="15"/>
        <v>226851.68201167937</v>
      </c>
      <c r="K73" s="18">
        <f>IF(N72=0,0,IF(N72&lt;MortgageCalculator!$B$12+MortgageCalculator!$B$7,N72+L73,MortgageCalculator!$B$12+MortgageCalculator!$B$7))</f>
        <v>1722.6339415730192</v>
      </c>
      <c r="L73" s="18">
        <f>J73*MortgageCalculator!$B$5/12</f>
        <v>567.12920502919837</v>
      </c>
      <c r="M73" s="18">
        <f t="shared" si="16"/>
        <v>1155.5047365438209</v>
      </c>
      <c r="N73" s="18">
        <f t="shared" si="9"/>
        <v>225696.17727513556</v>
      </c>
      <c r="P73" s="18">
        <f t="shared" si="10"/>
        <v>56.404815980937769</v>
      </c>
      <c r="Q73" s="19">
        <f>-PV(MortgageCalculator!$B$9/12,B73,0,1,0)</f>
        <v>0.83964036653252105</v>
      </c>
      <c r="S73" s="20">
        <f t="shared" si="11"/>
        <v>47.359760364433988</v>
      </c>
    </row>
    <row r="74" spans="1:19" ht="16.05" customHeight="1" x14ac:dyDescent="0.25">
      <c r="A74" s="15" t="s">
        <v>94</v>
      </c>
      <c r="B74" s="31">
        <v>71</v>
      </c>
      <c r="C74" s="16">
        <f t="shared" si="17"/>
        <v>248614.50848349161</v>
      </c>
      <c r="D74" s="16">
        <f>IF(G73=0,0,IF(G73&lt;MortgageCalculator!$B$12,G73+E74,MortgageCalculator!$B$12))</f>
        <v>1422.6339415730192</v>
      </c>
      <c r="E74" s="16">
        <f>C74*MortgageCalculator!$B$5/12</f>
        <v>621.53627120872898</v>
      </c>
      <c r="F74" s="16">
        <f t="shared" si="12"/>
        <v>801.09767036429025</v>
      </c>
      <c r="G74" s="16">
        <f t="shared" si="13"/>
        <v>247813.41081312732</v>
      </c>
      <c r="H74" s="22">
        <f t="shared" si="14"/>
        <v>0.82604470271042441</v>
      </c>
      <c r="J74" s="18">
        <f t="shared" si="15"/>
        <v>225696.17727513556</v>
      </c>
      <c r="K74" s="18">
        <f>IF(N73=0,0,IF(N73&lt;MortgageCalculator!$B$12+MortgageCalculator!$B$7,N73+L74,MortgageCalculator!$B$12+MortgageCalculator!$B$7))</f>
        <v>1722.6339415730192</v>
      </c>
      <c r="L74" s="18">
        <f>J74*MortgageCalculator!$B$5/12</f>
        <v>564.24044318783888</v>
      </c>
      <c r="M74" s="18">
        <f t="shared" si="16"/>
        <v>1158.3934983851805</v>
      </c>
      <c r="N74" s="18">
        <f t="shared" si="9"/>
        <v>224537.78377675038</v>
      </c>
      <c r="P74" s="18">
        <f t="shared" si="10"/>
        <v>57.295828020890099</v>
      </c>
      <c r="Q74" s="19">
        <f>-PV(MortgageCalculator!$B$9/12,B74,0,1,0)</f>
        <v>0.83754650028181665</v>
      </c>
      <c r="S74" s="20">
        <f t="shared" si="11"/>
        <v>47.987920239645348</v>
      </c>
    </row>
    <row r="75" spans="1:19" ht="16.05" customHeight="1" x14ac:dyDescent="0.25">
      <c r="A75" s="15" t="s">
        <v>94</v>
      </c>
      <c r="B75" s="31">
        <v>72</v>
      </c>
      <c r="C75" s="16">
        <f t="shared" si="17"/>
        <v>247813.41081312732</v>
      </c>
      <c r="D75" s="16">
        <f>IF(G74=0,0,IF(G74&lt;MortgageCalculator!$B$12,G74+E75,MortgageCalculator!$B$12))</f>
        <v>1422.6339415730192</v>
      </c>
      <c r="E75" s="16">
        <f>C75*MortgageCalculator!$B$5/12</f>
        <v>619.53352703281826</v>
      </c>
      <c r="F75" s="16">
        <f t="shared" si="12"/>
        <v>803.10041454020097</v>
      </c>
      <c r="G75" s="16">
        <f t="shared" si="13"/>
        <v>247010.31039858711</v>
      </c>
      <c r="H75" s="22">
        <f t="shared" si="14"/>
        <v>0.82336770132862369</v>
      </c>
      <c r="J75" s="18">
        <f t="shared" si="15"/>
        <v>224537.78377675038</v>
      </c>
      <c r="K75" s="18">
        <f>IF(N74=0,0,IF(N74&lt;MortgageCalculator!$B$12+MortgageCalculator!$B$7,N74+L75,MortgageCalculator!$B$12+MortgageCalculator!$B$7))</f>
        <v>1722.6339415730192</v>
      </c>
      <c r="L75" s="18">
        <f>J75*MortgageCalculator!$B$5/12</f>
        <v>561.34445944187598</v>
      </c>
      <c r="M75" s="18">
        <f t="shared" si="16"/>
        <v>1161.2894821311434</v>
      </c>
      <c r="N75" s="18">
        <f t="shared" si="9"/>
        <v>223376.49429461925</v>
      </c>
      <c r="P75" s="18">
        <f t="shared" si="10"/>
        <v>58.189067590942273</v>
      </c>
      <c r="Q75" s="19">
        <f>-PV(MortgageCalculator!$B$9/12,B75,0,1,0)</f>
        <v>0.8354578556427098</v>
      </c>
      <c r="S75" s="20">
        <f t="shared" si="11"/>
        <v>48.614513631377335</v>
      </c>
    </row>
    <row r="76" spans="1:19" ht="16.05" customHeight="1" x14ac:dyDescent="0.25">
      <c r="A76" s="15" t="s">
        <v>95</v>
      </c>
      <c r="B76" s="31">
        <v>73</v>
      </c>
      <c r="C76" s="16">
        <f t="shared" si="17"/>
        <v>247010.31039858711</v>
      </c>
      <c r="D76" s="16">
        <f>IF(G75=0,0,IF(G75&lt;MortgageCalculator!$B$12,G75+E76,MortgageCalculator!$B$12))</f>
        <v>1422.6339415730192</v>
      </c>
      <c r="E76" s="16">
        <f>C76*MortgageCalculator!$B$5/12</f>
        <v>617.52577599646781</v>
      </c>
      <c r="F76" s="16">
        <f t="shared" si="12"/>
        <v>805.10816557655141</v>
      </c>
      <c r="G76" s="16">
        <f t="shared" si="13"/>
        <v>246205.20223301055</v>
      </c>
      <c r="H76" s="22">
        <f t="shared" si="14"/>
        <v>0.82068400744336856</v>
      </c>
      <c r="J76" s="18">
        <f t="shared" si="15"/>
        <v>223376.49429461925</v>
      </c>
      <c r="K76" s="18">
        <f>IF(N75=0,0,IF(N75&lt;MortgageCalculator!$B$12+MortgageCalculator!$B$7,N75+L76,MortgageCalculator!$B$12+MortgageCalculator!$B$7))</f>
        <v>1722.6339415730192</v>
      </c>
      <c r="L76" s="18">
        <f>J76*MortgageCalculator!$B$5/12</f>
        <v>558.44123573654804</v>
      </c>
      <c r="M76" s="18">
        <f t="shared" si="16"/>
        <v>1164.1927058364713</v>
      </c>
      <c r="N76" s="18">
        <f t="shared" si="9"/>
        <v>222212.30158878278</v>
      </c>
      <c r="P76" s="18">
        <f t="shared" si="10"/>
        <v>59.084540259919777</v>
      </c>
      <c r="Q76" s="19">
        <f>-PV(MortgageCalculator!$B$9/12,B76,0,1,0)</f>
        <v>0.83337441959372549</v>
      </c>
      <c r="S76" s="20">
        <f t="shared" si="11"/>
        <v>49.239544446072749</v>
      </c>
    </row>
    <row r="77" spans="1:19" ht="16.05" customHeight="1" x14ac:dyDescent="0.25">
      <c r="A77" s="15" t="s">
        <v>95</v>
      </c>
      <c r="B77" s="31">
        <v>74</v>
      </c>
      <c r="C77" s="16">
        <f t="shared" si="17"/>
        <v>246205.20223301055</v>
      </c>
      <c r="D77" s="16">
        <f>IF(G76=0,0,IF(G76&lt;MortgageCalculator!$B$12,G76+E77,MortgageCalculator!$B$12))</f>
        <v>1422.6339415730192</v>
      </c>
      <c r="E77" s="16">
        <f>C77*MortgageCalculator!$B$5/12</f>
        <v>615.51300558252638</v>
      </c>
      <c r="F77" s="16">
        <f t="shared" si="12"/>
        <v>807.12093599049285</v>
      </c>
      <c r="G77" s="16">
        <f t="shared" si="13"/>
        <v>245398.08129702005</v>
      </c>
      <c r="H77" s="22">
        <f t="shared" si="14"/>
        <v>0.81799360432340018</v>
      </c>
      <c r="J77" s="18">
        <f t="shared" si="15"/>
        <v>222212.30158878278</v>
      </c>
      <c r="K77" s="18">
        <f>IF(N76=0,0,IF(N76&lt;MortgageCalculator!$B$12+MortgageCalculator!$B$7,N76+L77,MortgageCalculator!$B$12+MortgageCalculator!$B$7))</f>
        <v>1722.6339415730192</v>
      </c>
      <c r="L77" s="18">
        <f>J77*MortgageCalculator!$B$5/12</f>
        <v>555.53075397195687</v>
      </c>
      <c r="M77" s="18">
        <f t="shared" si="16"/>
        <v>1167.1031876010625</v>
      </c>
      <c r="N77" s="18">
        <f t="shared" si="9"/>
        <v>221045.19840118173</v>
      </c>
      <c r="P77" s="18">
        <f t="shared" si="10"/>
        <v>59.982251610569506</v>
      </c>
      <c r="Q77" s="19">
        <f>-PV(MortgageCalculator!$B$9/12,B77,0,1,0)</f>
        <v>0.83129617914586096</v>
      </c>
      <c r="S77" s="20">
        <f t="shared" si="11"/>
        <v>49.863016580432095</v>
      </c>
    </row>
    <row r="78" spans="1:19" ht="16.05" customHeight="1" x14ac:dyDescent="0.25">
      <c r="A78" s="15" t="s">
        <v>95</v>
      </c>
      <c r="B78" s="31">
        <v>75</v>
      </c>
      <c r="C78" s="16">
        <f t="shared" si="17"/>
        <v>245398.08129702005</v>
      </c>
      <c r="D78" s="16">
        <f>IF(G77=0,0,IF(G77&lt;MortgageCalculator!$B$12,G77+E78,MortgageCalculator!$B$12))</f>
        <v>1422.6339415730192</v>
      </c>
      <c r="E78" s="16">
        <f>C78*MortgageCalculator!$B$5/12</f>
        <v>613.49520324255013</v>
      </c>
      <c r="F78" s="16">
        <f t="shared" si="12"/>
        <v>809.1387383304691</v>
      </c>
      <c r="G78" s="16">
        <f t="shared" si="13"/>
        <v>244588.94255868957</v>
      </c>
      <c r="H78" s="22">
        <f t="shared" si="14"/>
        <v>0.81529647519563186</v>
      </c>
      <c r="J78" s="18">
        <f t="shared" si="15"/>
        <v>221045.19840118173</v>
      </c>
      <c r="K78" s="18">
        <f>IF(N77=0,0,IF(N77&lt;MortgageCalculator!$B$12+MortgageCalculator!$B$7,N77+L78,MortgageCalculator!$B$12+MortgageCalculator!$B$7))</f>
        <v>1722.6339415730192</v>
      </c>
      <c r="L78" s="18">
        <f>J78*MortgageCalculator!$B$5/12</f>
        <v>552.61299600295422</v>
      </c>
      <c r="M78" s="18">
        <f t="shared" si="16"/>
        <v>1170.0209455700651</v>
      </c>
      <c r="N78" s="18">
        <f t="shared" si="9"/>
        <v>219875.17745561167</v>
      </c>
      <c r="P78" s="18">
        <f t="shared" si="10"/>
        <v>60.882207239595914</v>
      </c>
      <c r="Q78" s="19">
        <f>-PV(MortgageCalculator!$B$9/12,B78,0,1,0)</f>
        <v>0.82922312134250475</v>
      </c>
      <c r="S78" s="20">
        <f t="shared" si="11"/>
        <v>50.484933921438966</v>
      </c>
    </row>
    <row r="79" spans="1:19" ht="16.05" customHeight="1" x14ac:dyDescent="0.25">
      <c r="A79" s="15" t="s">
        <v>95</v>
      </c>
      <c r="B79" s="31">
        <v>76</v>
      </c>
      <c r="C79" s="16">
        <f t="shared" si="17"/>
        <v>244588.94255868957</v>
      </c>
      <c r="D79" s="16">
        <f>IF(G78=0,0,IF(G78&lt;MortgageCalculator!$B$12,G78+E79,MortgageCalculator!$B$12))</f>
        <v>1422.6339415730192</v>
      </c>
      <c r="E79" s="16">
        <f>C79*MortgageCalculator!$B$5/12</f>
        <v>611.47235639672397</v>
      </c>
      <c r="F79" s="16">
        <f t="shared" si="12"/>
        <v>811.16158517629526</v>
      </c>
      <c r="G79" s="16">
        <f t="shared" si="13"/>
        <v>243777.78097351326</v>
      </c>
      <c r="H79" s="22">
        <f t="shared" si="14"/>
        <v>0.81259260324504423</v>
      </c>
      <c r="J79" s="18">
        <f t="shared" si="15"/>
        <v>219875.17745561167</v>
      </c>
      <c r="K79" s="18">
        <f>IF(N78=0,0,IF(N78&lt;MortgageCalculator!$B$12+MortgageCalculator!$B$7,N78+L79,MortgageCalculator!$B$12+MortgageCalculator!$B$7))</f>
        <v>1722.6339415730192</v>
      </c>
      <c r="L79" s="18">
        <f>J79*MortgageCalculator!$B$5/12</f>
        <v>549.68794363902919</v>
      </c>
      <c r="M79" s="18">
        <f t="shared" si="16"/>
        <v>1172.9459979339899</v>
      </c>
      <c r="N79" s="18">
        <f t="shared" si="9"/>
        <v>218702.23145767767</v>
      </c>
      <c r="P79" s="18">
        <f t="shared" si="10"/>
        <v>61.784412757694781</v>
      </c>
      <c r="Q79" s="19">
        <f>-PV(MortgageCalculator!$B$9/12,B79,0,1,0)</f>
        <v>0.82715523325935636</v>
      </c>
      <c r="S79" s="20">
        <f t="shared" si="11"/>
        <v>51.10530034638338</v>
      </c>
    </row>
    <row r="80" spans="1:19" ht="16.05" customHeight="1" x14ac:dyDescent="0.25">
      <c r="A80" s="15" t="s">
        <v>95</v>
      </c>
      <c r="B80" s="31">
        <v>77</v>
      </c>
      <c r="C80" s="16">
        <f t="shared" si="17"/>
        <v>243777.78097351326</v>
      </c>
      <c r="D80" s="16">
        <f>IF(G79=0,0,IF(G79&lt;MortgageCalculator!$B$12,G79+E80,MortgageCalculator!$B$12))</f>
        <v>1422.6339415730192</v>
      </c>
      <c r="E80" s="16">
        <f>C80*MortgageCalculator!$B$5/12</f>
        <v>609.44445243378311</v>
      </c>
      <c r="F80" s="16">
        <f t="shared" si="12"/>
        <v>813.18948913923612</v>
      </c>
      <c r="G80" s="16">
        <f t="shared" si="13"/>
        <v>242964.59148437402</v>
      </c>
      <c r="H80" s="22">
        <f t="shared" si="14"/>
        <v>0.80988197161458009</v>
      </c>
      <c r="J80" s="18">
        <f t="shared" si="15"/>
        <v>218702.23145767767</v>
      </c>
      <c r="K80" s="18">
        <f>IF(N79=0,0,IF(N79&lt;MortgageCalculator!$B$12+MortgageCalculator!$B$7,N79+L80,MortgageCalculator!$B$12+MortgageCalculator!$B$7))</f>
        <v>1722.6339415730192</v>
      </c>
      <c r="L80" s="18">
        <f>J80*MortgageCalculator!$B$5/12</f>
        <v>546.75557864419409</v>
      </c>
      <c r="M80" s="18">
        <f t="shared" si="16"/>
        <v>1175.878362928825</v>
      </c>
      <c r="N80" s="18">
        <f t="shared" si="9"/>
        <v>217526.35309474883</v>
      </c>
      <c r="P80" s="18">
        <f t="shared" si="10"/>
        <v>62.688873789589024</v>
      </c>
      <c r="Q80" s="19">
        <f>-PV(MortgageCalculator!$B$9/12,B80,0,1,0)</f>
        <v>0.82509250200434536</v>
      </c>
      <c r="S80" s="20">
        <f t="shared" si="11"/>
        <v>51.724119722886634</v>
      </c>
    </row>
    <row r="81" spans="1:19" ht="16.05" customHeight="1" x14ac:dyDescent="0.25">
      <c r="A81" s="15" t="s">
        <v>95</v>
      </c>
      <c r="B81" s="31">
        <v>78</v>
      </c>
      <c r="C81" s="16">
        <f t="shared" si="17"/>
        <v>242964.59148437402</v>
      </c>
      <c r="D81" s="16">
        <f>IF(G80=0,0,IF(G80&lt;MortgageCalculator!$B$12,G80+E81,MortgageCalculator!$B$12))</f>
        <v>1422.6339415730192</v>
      </c>
      <c r="E81" s="16">
        <f>C81*MortgageCalculator!$B$5/12</f>
        <v>607.41147871093506</v>
      </c>
      <c r="F81" s="16">
        <f t="shared" si="12"/>
        <v>815.22246286208417</v>
      </c>
      <c r="G81" s="16">
        <f t="shared" si="13"/>
        <v>242149.36902151193</v>
      </c>
      <c r="H81" s="22">
        <f t="shared" si="14"/>
        <v>0.80716456340503973</v>
      </c>
      <c r="J81" s="18">
        <f t="shared" si="15"/>
        <v>217526.35309474883</v>
      </c>
      <c r="K81" s="18">
        <f>IF(N80=0,0,IF(N80&lt;MortgageCalculator!$B$12+MortgageCalculator!$B$7,N80+L81,MortgageCalculator!$B$12+MortgageCalculator!$B$7))</f>
        <v>1722.6339415730192</v>
      </c>
      <c r="L81" s="18">
        <f>J81*MortgageCalculator!$B$5/12</f>
        <v>543.81588273687203</v>
      </c>
      <c r="M81" s="18">
        <f t="shared" si="16"/>
        <v>1178.8180588361472</v>
      </c>
      <c r="N81" s="18">
        <f t="shared" si="9"/>
        <v>216347.53503591268</v>
      </c>
      <c r="P81" s="18">
        <f t="shared" si="10"/>
        <v>63.595595974063031</v>
      </c>
      <c r="Q81" s="19">
        <f>-PV(MortgageCalculator!$B$9/12,B81,0,1,0)</f>
        <v>0.82303491471755175</v>
      </c>
      <c r="S81" s="20">
        <f t="shared" si="11"/>
        <v>52.341395908924845</v>
      </c>
    </row>
    <row r="82" spans="1:19" ht="16.05" customHeight="1" x14ac:dyDescent="0.25">
      <c r="A82" s="15" t="s">
        <v>95</v>
      </c>
      <c r="B82" s="31">
        <v>79</v>
      </c>
      <c r="C82" s="16">
        <f t="shared" si="17"/>
        <v>242149.36902151193</v>
      </c>
      <c r="D82" s="16">
        <f>IF(G81=0,0,IF(G81&lt;MortgageCalculator!$B$12,G81+E82,MortgageCalculator!$B$12))</f>
        <v>1422.6339415730192</v>
      </c>
      <c r="E82" s="16">
        <f>C82*MortgageCalculator!$B$5/12</f>
        <v>605.37342255377973</v>
      </c>
      <c r="F82" s="16">
        <f t="shared" si="12"/>
        <v>817.2605190192395</v>
      </c>
      <c r="G82" s="16">
        <f t="shared" si="13"/>
        <v>241332.10850249269</v>
      </c>
      <c r="H82" s="22">
        <f t="shared" si="14"/>
        <v>0.80444036167497557</v>
      </c>
      <c r="J82" s="18">
        <f t="shared" si="15"/>
        <v>216347.53503591268</v>
      </c>
      <c r="K82" s="18">
        <f>IF(N81=0,0,IF(N81&lt;MortgageCalculator!$B$12+MortgageCalculator!$B$7,N81+L82,MortgageCalculator!$B$12+MortgageCalculator!$B$7))</f>
        <v>1722.6339415730192</v>
      </c>
      <c r="L82" s="18">
        <f>J82*MortgageCalculator!$B$5/12</f>
        <v>540.86883758978172</v>
      </c>
      <c r="M82" s="18">
        <f t="shared" si="16"/>
        <v>1181.7651039832376</v>
      </c>
      <c r="N82" s="18">
        <f t="shared" si="9"/>
        <v>215165.76993192945</v>
      </c>
      <c r="P82" s="18">
        <f t="shared" si="10"/>
        <v>64.504584963998013</v>
      </c>
      <c r="Q82" s="19">
        <f>-PV(MortgageCalculator!$B$9/12,B82,0,1,0)</f>
        <v>0.82098245857112406</v>
      </c>
      <c r="S82" s="20">
        <f t="shared" si="11"/>
        <v>52.957132752853049</v>
      </c>
    </row>
    <row r="83" spans="1:19" ht="16.05" customHeight="1" x14ac:dyDescent="0.25">
      <c r="A83" s="15" t="s">
        <v>95</v>
      </c>
      <c r="B83" s="31">
        <v>80</v>
      </c>
      <c r="C83" s="16">
        <f t="shared" si="17"/>
        <v>241332.10850249269</v>
      </c>
      <c r="D83" s="16">
        <f>IF(G82=0,0,IF(G82&lt;MortgageCalculator!$B$12,G82+E83,MortgageCalculator!$B$12))</f>
        <v>1422.6339415730192</v>
      </c>
      <c r="E83" s="16">
        <f>C83*MortgageCalculator!$B$5/12</f>
        <v>603.33027125623164</v>
      </c>
      <c r="F83" s="16">
        <f t="shared" si="12"/>
        <v>819.30367031678759</v>
      </c>
      <c r="G83" s="16">
        <f t="shared" si="13"/>
        <v>240512.8048321759</v>
      </c>
      <c r="H83" s="22">
        <f t="shared" si="14"/>
        <v>0.80170934944058636</v>
      </c>
      <c r="J83" s="18">
        <f t="shared" si="15"/>
        <v>215165.76993192945</v>
      </c>
      <c r="K83" s="18">
        <f>IF(N82=0,0,IF(N82&lt;MortgageCalculator!$B$12+MortgageCalculator!$B$7,N82+L83,MortgageCalculator!$B$12+MortgageCalculator!$B$7))</f>
        <v>1722.6339415730192</v>
      </c>
      <c r="L83" s="18">
        <f>J83*MortgageCalculator!$B$5/12</f>
        <v>537.91442482982359</v>
      </c>
      <c r="M83" s="18">
        <f t="shared" si="16"/>
        <v>1184.7195167431955</v>
      </c>
      <c r="N83" s="18">
        <f t="shared" si="9"/>
        <v>213981.05041518624</v>
      </c>
      <c r="P83" s="18">
        <f t="shared" si="10"/>
        <v>65.415846426408052</v>
      </c>
      <c r="Q83" s="19">
        <f>-PV(MortgageCalculator!$B$9/12,B83,0,1,0)</f>
        <v>0.81893512076920083</v>
      </c>
      <c r="S83" s="20">
        <f t="shared" si="11"/>
        <v>53.571334093429975</v>
      </c>
    </row>
    <row r="84" spans="1:19" ht="16.05" customHeight="1" x14ac:dyDescent="0.25">
      <c r="A84" s="15" t="s">
        <v>95</v>
      </c>
      <c r="B84" s="31">
        <v>81</v>
      </c>
      <c r="C84" s="16">
        <f t="shared" si="17"/>
        <v>240512.8048321759</v>
      </c>
      <c r="D84" s="16">
        <f>IF(G83=0,0,IF(G83&lt;MortgageCalculator!$B$12,G83+E84,MortgageCalculator!$B$12))</f>
        <v>1422.6339415730192</v>
      </c>
      <c r="E84" s="16">
        <f>C84*MortgageCalculator!$B$5/12</f>
        <v>601.2820120804397</v>
      </c>
      <c r="F84" s="16">
        <f t="shared" si="12"/>
        <v>821.35192949257953</v>
      </c>
      <c r="G84" s="16">
        <f t="shared" si="13"/>
        <v>239691.45290268332</v>
      </c>
      <c r="H84" s="22">
        <f t="shared" si="14"/>
        <v>0.79897150967561104</v>
      </c>
      <c r="J84" s="18">
        <f t="shared" si="15"/>
        <v>213981.05041518624</v>
      </c>
      <c r="K84" s="18">
        <f>IF(N83=0,0,IF(N83&lt;MortgageCalculator!$B$12+MortgageCalculator!$B$7,N83+L84,MortgageCalculator!$B$12+MortgageCalculator!$B$7))</f>
        <v>1722.6339415730192</v>
      </c>
      <c r="L84" s="18">
        <f>J84*MortgageCalculator!$B$5/12</f>
        <v>534.95262603796562</v>
      </c>
      <c r="M84" s="18">
        <f t="shared" si="16"/>
        <v>1187.6813155350537</v>
      </c>
      <c r="N84" s="18">
        <f t="shared" si="9"/>
        <v>212793.36909965117</v>
      </c>
      <c r="P84" s="18">
        <f t="shared" si="10"/>
        <v>66.329386042474084</v>
      </c>
      <c r="Q84" s="19">
        <f>-PV(MortgageCalculator!$B$9/12,B84,0,1,0)</f>
        <v>0.81689288854783149</v>
      </c>
      <c r="S84" s="20">
        <f t="shared" si="11"/>
        <v>54.18400375984087</v>
      </c>
    </row>
    <row r="85" spans="1:19" ht="16.05" customHeight="1" x14ac:dyDescent="0.25">
      <c r="A85" s="15" t="s">
        <v>95</v>
      </c>
      <c r="B85" s="31">
        <v>82</v>
      </c>
      <c r="C85" s="16">
        <f t="shared" si="17"/>
        <v>239691.45290268332</v>
      </c>
      <c r="D85" s="16">
        <f>IF(G84=0,0,IF(G84&lt;MortgageCalculator!$B$12,G84+E85,MortgageCalculator!$B$12))</f>
        <v>1422.6339415730192</v>
      </c>
      <c r="E85" s="16">
        <f>C85*MortgageCalculator!$B$5/12</f>
        <v>599.22863225670824</v>
      </c>
      <c r="F85" s="16">
        <f t="shared" si="12"/>
        <v>823.40530931631099</v>
      </c>
      <c r="G85" s="16">
        <f t="shared" si="13"/>
        <v>238868.04759336699</v>
      </c>
      <c r="H85" s="22">
        <f t="shared" si="14"/>
        <v>0.79622682531122335</v>
      </c>
      <c r="J85" s="18">
        <f t="shared" si="15"/>
        <v>212793.36909965117</v>
      </c>
      <c r="K85" s="18">
        <f>IF(N84=0,0,IF(N84&lt;MortgageCalculator!$B$12+MortgageCalculator!$B$7,N84+L85,MortgageCalculator!$B$12+MortgageCalculator!$B$7))</f>
        <v>1722.6339415730192</v>
      </c>
      <c r="L85" s="18">
        <f>J85*MortgageCalculator!$B$5/12</f>
        <v>531.98342274912795</v>
      </c>
      <c r="M85" s="18">
        <f t="shared" si="16"/>
        <v>1190.6505188238912</v>
      </c>
      <c r="N85" s="18">
        <f t="shared" si="9"/>
        <v>211602.71858082729</v>
      </c>
      <c r="P85" s="18">
        <f t="shared" si="10"/>
        <v>67.245209507580284</v>
      </c>
      <c r="Q85" s="19">
        <f>-PV(MortgageCalculator!$B$9/12,B85,0,1,0)</f>
        <v>0.81485574917489401</v>
      </c>
      <c r="S85" s="20">
        <f t="shared" si="11"/>
        <v>54.795145571722038</v>
      </c>
    </row>
    <row r="86" spans="1:19" ht="16.05" customHeight="1" x14ac:dyDescent="0.25">
      <c r="A86" s="15" t="s">
        <v>95</v>
      </c>
      <c r="B86" s="31">
        <v>83</v>
      </c>
      <c r="C86" s="16">
        <f t="shared" si="17"/>
        <v>238868.04759336699</v>
      </c>
      <c r="D86" s="16">
        <f>IF(G85=0,0,IF(G85&lt;MortgageCalculator!$B$12,G85+E86,MortgageCalculator!$B$12))</f>
        <v>1422.6339415730192</v>
      </c>
      <c r="E86" s="16">
        <f>C86*MortgageCalculator!$B$5/12</f>
        <v>597.17011898341741</v>
      </c>
      <c r="F86" s="16">
        <f t="shared" si="12"/>
        <v>825.46382258960182</v>
      </c>
      <c r="G86" s="16">
        <f t="shared" si="13"/>
        <v>238042.58377077739</v>
      </c>
      <c r="H86" s="22">
        <f t="shared" si="14"/>
        <v>0.79347527923592465</v>
      </c>
      <c r="J86" s="18">
        <f t="shared" si="15"/>
        <v>211602.71858082729</v>
      </c>
      <c r="K86" s="18">
        <f>IF(N85=0,0,IF(N85&lt;MortgageCalculator!$B$12+MortgageCalculator!$B$7,N85+L86,MortgageCalculator!$B$12+MortgageCalculator!$B$7))</f>
        <v>1722.6339415730192</v>
      </c>
      <c r="L86" s="18">
        <f>J86*MortgageCalculator!$B$5/12</f>
        <v>529.00679645206822</v>
      </c>
      <c r="M86" s="18">
        <f t="shared" si="16"/>
        <v>1193.6271451209509</v>
      </c>
      <c r="N86" s="18">
        <f t="shared" si="9"/>
        <v>210409.09143570633</v>
      </c>
      <c r="P86" s="18">
        <f t="shared" si="10"/>
        <v>68.163322531349195</v>
      </c>
      <c r="Q86" s="19">
        <f>-PV(MortgageCalculator!$B$9/12,B86,0,1,0)</f>
        <v>0.81282368995001908</v>
      </c>
      <c r="S86" s="20">
        <f t="shared" si="11"/>
        <v>55.404763339184527</v>
      </c>
    </row>
    <row r="87" spans="1:19" ht="16.05" customHeight="1" x14ac:dyDescent="0.25">
      <c r="A87" s="15" t="s">
        <v>95</v>
      </c>
      <c r="B87" s="31">
        <v>84</v>
      </c>
      <c r="C87" s="16">
        <f t="shared" si="17"/>
        <v>238042.58377077739</v>
      </c>
      <c r="D87" s="16">
        <f>IF(G86=0,0,IF(G86&lt;MortgageCalculator!$B$12,G86+E87,MortgageCalculator!$B$12))</f>
        <v>1422.6339415730192</v>
      </c>
      <c r="E87" s="16">
        <f>C87*MortgageCalculator!$B$5/12</f>
        <v>595.10645942694339</v>
      </c>
      <c r="F87" s="16">
        <f t="shared" si="12"/>
        <v>827.52748214607584</v>
      </c>
      <c r="G87" s="16">
        <f t="shared" si="13"/>
        <v>237215.05628863131</v>
      </c>
      <c r="H87" s="22">
        <f t="shared" si="14"/>
        <v>0.7907168542954377</v>
      </c>
      <c r="J87" s="18">
        <f t="shared" si="15"/>
        <v>210409.09143570633</v>
      </c>
      <c r="K87" s="18">
        <f>IF(N86=0,0,IF(N86&lt;MortgageCalculator!$B$12+MortgageCalculator!$B$7,N86+L87,MortgageCalculator!$B$12+MortgageCalculator!$B$7))</f>
        <v>1722.6339415730192</v>
      </c>
      <c r="L87" s="18">
        <f>J87*MortgageCalculator!$B$5/12</f>
        <v>526.02272858926574</v>
      </c>
      <c r="M87" s="18">
        <f t="shared" si="16"/>
        <v>1196.6112129837534</v>
      </c>
      <c r="N87" s="18">
        <f t="shared" si="9"/>
        <v>209212.48022272257</v>
      </c>
      <c r="P87" s="18">
        <f t="shared" si="10"/>
        <v>69.083730837677649</v>
      </c>
      <c r="Q87" s="19">
        <f>-PV(MortgageCalculator!$B$9/12,B87,0,1,0)</f>
        <v>0.81079669820450795</v>
      </c>
      <c r="S87" s="20">
        <f t="shared" si="11"/>
        <v>56.012860862837982</v>
      </c>
    </row>
    <row r="88" spans="1:19" ht="16.05" customHeight="1" x14ac:dyDescent="0.25">
      <c r="A88" s="15" t="s">
        <v>96</v>
      </c>
      <c r="B88" s="31">
        <v>85</v>
      </c>
      <c r="C88" s="16">
        <f t="shared" si="17"/>
        <v>237215.05628863131</v>
      </c>
      <c r="D88" s="16">
        <f>IF(G87=0,0,IF(G87&lt;MortgageCalculator!$B$12,G87+E88,MortgageCalculator!$B$12))</f>
        <v>1422.6339415730192</v>
      </c>
      <c r="E88" s="16">
        <f>C88*MortgageCalculator!$B$5/12</f>
        <v>593.03764072157821</v>
      </c>
      <c r="F88" s="16">
        <f t="shared" si="12"/>
        <v>829.59630085144101</v>
      </c>
      <c r="G88" s="16">
        <f t="shared" si="13"/>
        <v>236385.45998777988</v>
      </c>
      <c r="H88" s="22">
        <f t="shared" si="14"/>
        <v>0.78795153329259959</v>
      </c>
      <c r="J88" s="18">
        <f t="shared" si="15"/>
        <v>209212.48022272257</v>
      </c>
      <c r="K88" s="18">
        <f>IF(N87=0,0,IF(N87&lt;MortgageCalculator!$B$12+MortgageCalculator!$B$7,N87+L88,MortgageCalculator!$B$12+MortgageCalculator!$B$7))</f>
        <v>1722.6339415730192</v>
      </c>
      <c r="L88" s="18">
        <f>J88*MortgageCalculator!$B$5/12</f>
        <v>523.03120055680643</v>
      </c>
      <c r="M88" s="18">
        <f t="shared" si="16"/>
        <v>1199.6027410162128</v>
      </c>
      <c r="N88" s="18">
        <f t="shared" si="9"/>
        <v>208012.87748170635</v>
      </c>
      <c r="P88" s="18">
        <f t="shared" si="10"/>
        <v>70.006440164771789</v>
      </c>
      <c r="Q88" s="19">
        <f>-PV(MortgageCalculator!$B$9/12,B88,0,1,0)</f>
        <v>0.8087747613012547</v>
      </c>
      <c r="S88" s="20">
        <f t="shared" si="11"/>
        <v>56.619441933813874</v>
      </c>
    </row>
    <row r="89" spans="1:19" ht="16.05" customHeight="1" x14ac:dyDescent="0.25">
      <c r="A89" s="15" t="s">
        <v>96</v>
      </c>
      <c r="B89" s="31">
        <v>86</v>
      </c>
      <c r="C89" s="16">
        <f t="shared" si="17"/>
        <v>236385.45998777988</v>
      </c>
      <c r="D89" s="16">
        <f>IF(G88=0,0,IF(G88&lt;MortgageCalculator!$B$12,G88+E89,MortgageCalculator!$B$12))</f>
        <v>1422.6339415730192</v>
      </c>
      <c r="E89" s="16">
        <f>C89*MortgageCalculator!$B$5/12</f>
        <v>590.96364996944965</v>
      </c>
      <c r="F89" s="16">
        <f t="shared" si="12"/>
        <v>831.67029160356958</v>
      </c>
      <c r="G89" s="16">
        <f t="shared" si="13"/>
        <v>235553.7896961763</v>
      </c>
      <c r="H89" s="22">
        <f t="shared" si="14"/>
        <v>0.78517929898725436</v>
      </c>
      <c r="J89" s="18">
        <f t="shared" si="15"/>
        <v>208012.87748170635</v>
      </c>
      <c r="K89" s="18">
        <f>IF(N88=0,0,IF(N88&lt;MortgageCalculator!$B$12+MortgageCalculator!$B$7,N88+L89,MortgageCalculator!$B$12+MortgageCalculator!$B$7))</f>
        <v>1722.6339415730192</v>
      </c>
      <c r="L89" s="18">
        <f>J89*MortgageCalculator!$B$5/12</f>
        <v>520.03219370426586</v>
      </c>
      <c r="M89" s="18">
        <f t="shared" si="16"/>
        <v>1202.6017478687534</v>
      </c>
      <c r="N89" s="18">
        <f t="shared" si="9"/>
        <v>206810.2757338376</v>
      </c>
      <c r="P89" s="18">
        <f t="shared" si="10"/>
        <v>70.931456265183783</v>
      </c>
      <c r="Q89" s="19">
        <f>-PV(MortgageCalculator!$B$9/12,B89,0,1,0)</f>
        <v>0.80675786663466831</v>
      </c>
      <c r="S89" s="20">
        <f t="shared" si="11"/>
        <v>57.224510333789944</v>
      </c>
    </row>
    <row r="90" spans="1:19" ht="16.05" customHeight="1" x14ac:dyDescent="0.25">
      <c r="A90" s="15" t="s">
        <v>96</v>
      </c>
      <c r="B90" s="31">
        <v>87</v>
      </c>
      <c r="C90" s="16">
        <f t="shared" si="17"/>
        <v>235553.7896961763</v>
      </c>
      <c r="D90" s="16">
        <f>IF(G89=0,0,IF(G89&lt;MortgageCalculator!$B$12,G89+E90,MortgageCalculator!$B$12))</f>
        <v>1422.6339415730192</v>
      </c>
      <c r="E90" s="16">
        <f>C90*MortgageCalculator!$B$5/12</f>
        <v>588.88447424044068</v>
      </c>
      <c r="F90" s="16">
        <f t="shared" si="12"/>
        <v>833.74946733257855</v>
      </c>
      <c r="G90" s="16">
        <f t="shared" si="13"/>
        <v>234720.04022884372</v>
      </c>
      <c r="H90" s="22">
        <f t="shared" si="14"/>
        <v>0.78240013409614573</v>
      </c>
      <c r="J90" s="18">
        <f t="shared" si="15"/>
        <v>206810.2757338376</v>
      </c>
      <c r="K90" s="18">
        <f>IF(N89=0,0,IF(N89&lt;MortgageCalculator!$B$12+MortgageCalculator!$B$7,N89+L90,MortgageCalculator!$B$12+MortgageCalculator!$B$7))</f>
        <v>1722.6339415730192</v>
      </c>
      <c r="L90" s="18">
        <f>J90*MortgageCalculator!$B$5/12</f>
        <v>517.02568933459395</v>
      </c>
      <c r="M90" s="18">
        <f t="shared" si="16"/>
        <v>1205.6082522384254</v>
      </c>
      <c r="N90" s="18">
        <f t="shared" si="9"/>
        <v>205604.66748159917</v>
      </c>
      <c r="P90" s="18">
        <f t="shared" si="10"/>
        <v>71.858784905846733</v>
      </c>
      <c r="Q90" s="19">
        <f>-PV(MortgageCalculator!$B$9/12,B90,0,1,0)</f>
        <v>0.80474600163059185</v>
      </c>
      <c r="S90" s="20">
        <f t="shared" si="11"/>
        <v>57.828069835012883</v>
      </c>
    </row>
    <row r="91" spans="1:19" ht="16.05" customHeight="1" x14ac:dyDescent="0.25">
      <c r="A91" s="15" t="s">
        <v>96</v>
      </c>
      <c r="B91" s="31">
        <v>88</v>
      </c>
      <c r="C91" s="16">
        <f t="shared" si="17"/>
        <v>234720.04022884372</v>
      </c>
      <c r="D91" s="16">
        <f>IF(G90=0,0,IF(G90&lt;MortgageCalculator!$B$12,G90+E91,MortgageCalculator!$B$12))</f>
        <v>1422.6339415730192</v>
      </c>
      <c r="E91" s="16">
        <f>C91*MortgageCalculator!$B$5/12</f>
        <v>586.80010057210927</v>
      </c>
      <c r="F91" s="16">
        <f t="shared" si="12"/>
        <v>835.83384100090996</v>
      </c>
      <c r="G91" s="16">
        <f t="shared" si="13"/>
        <v>233884.2063878428</v>
      </c>
      <c r="H91" s="22">
        <f t="shared" si="14"/>
        <v>0.77961402129280932</v>
      </c>
      <c r="J91" s="18">
        <f t="shared" si="15"/>
        <v>205604.66748159917</v>
      </c>
      <c r="K91" s="18">
        <f>IF(N90=0,0,IF(N90&lt;MortgageCalculator!$B$12+MortgageCalculator!$B$7,N90+L91,MortgageCalculator!$B$12+MortgageCalculator!$B$7))</f>
        <v>1722.6339415730192</v>
      </c>
      <c r="L91" s="18">
        <f>J91*MortgageCalculator!$B$5/12</f>
        <v>514.01166870399788</v>
      </c>
      <c r="M91" s="18">
        <f t="shared" si="16"/>
        <v>1208.6222728690213</v>
      </c>
      <c r="N91" s="18">
        <f t="shared" si="9"/>
        <v>204396.04520873015</v>
      </c>
      <c r="P91" s="18">
        <f t="shared" si="10"/>
        <v>72.788431868111388</v>
      </c>
      <c r="Q91" s="19">
        <f>-PV(MortgageCalculator!$B$9/12,B91,0,1,0)</f>
        <v>0.80273915374622629</v>
      </c>
      <c r="S91" s="20">
        <f t="shared" si="11"/>
        <v>58.430124200322588</v>
      </c>
    </row>
    <row r="92" spans="1:19" ht="16.05" customHeight="1" x14ac:dyDescent="0.25">
      <c r="A92" s="15" t="s">
        <v>96</v>
      </c>
      <c r="B92" s="31">
        <v>89</v>
      </c>
      <c r="C92" s="16">
        <f t="shared" si="17"/>
        <v>233884.2063878428</v>
      </c>
      <c r="D92" s="16">
        <f>IF(G91=0,0,IF(G91&lt;MortgageCalculator!$B$12,G91+E92,MortgageCalculator!$B$12))</f>
        <v>1422.6339415730192</v>
      </c>
      <c r="E92" s="16">
        <f>C92*MortgageCalculator!$B$5/12</f>
        <v>584.71051596960694</v>
      </c>
      <c r="F92" s="16">
        <f t="shared" si="12"/>
        <v>837.92342560341228</v>
      </c>
      <c r="G92" s="16">
        <f t="shared" si="13"/>
        <v>233046.28296223938</v>
      </c>
      <c r="H92" s="22">
        <f t="shared" si="14"/>
        <v>0.77682094320746464</v>
      </c>
      <c r="J92" s="18">
        <f t="shared" si="15"/>
        <v>204396.04520873015</v>
      </c>
      <c r="K92" s="18">
        <f>IF(N91=0,0,IF(N91&lt;MortgageCalculator!$B$12+MortgageCalculator!$B$7,N91+L92,MortgageCalculator!$B$12+MortgageCalculator!$B$7))</f>
        <v>1722.6339415730192</v>
      </c>
      <c r="L92" s="18">
        <f>J92*MortgageCalculator!$B$5/12</f>
        <v>510.99011302182538</v>
      </c>
      <c r="M92" s="18">
        <f t="shared" si="16"/>
        <v>1211.6438285511938</v>
      </c>
      <c r="N92" s="18">
        <f t="shared" si="9"/>
        <v>203184.40138017896</v>
      </c>
      <c r="P92" s="18">
        <f t="shared" si="10"/>
        <v>73.720402947781565</v>
      </c>
      <c r="Q92" s="19">
        <f>-PV(MortgageCalculator!$B$9/12,B92,0,1,0)</f>
        <v>0.80073731047005114</v>
      </c>
      <c r="S92" s="20">
        <f t="shared" si="11"/>
        <v>59.030677183175044</v>
      </c>
    </row>
    <row r="93" spans="1:19" ht="16.05" customHeight="1" x14ac:dyDescent="0.25">
      <c r="A93" s="15" t="s">
        <v>96</v>
      </c>
      <c r="B93" s="31">
        <v>90</v>
      </c>
      <c r="C93" s="16">
        <f t="shared" si="17"/>
        <v>233046.28296223938</v>
      </c>
      <c r="D93" s="16">
        <f>IF(G92=0,0,IF(G92&lt;MortgageCalculator!$B$12,G92+E93,MortgageCalculator!$B$12))</f>
        <v>1422.6339415730192</v>
      </c>
      <c r="E93" s="16">
        <f>C93*MortgageCalculator!$B$5/12</f>
        <v>582.61570740559841</v>
      </c>
      <c r="F93" s="16">
        <f t="shared" si="12"/>
        <v>840.01823416742081</v>
      </c>
      <c r="G93" s="16">
        <f t="shared" si="13"/>
        <v>232206.26472807195</v>
      </c>
      <c r="H93" s="22">
        <f t="shared" si="14"/>
        <v>0.77402088242690648</v>
      </c>
      <c r="J93" s="18">
        <f t="shared" si="15"/>
        <v>203184.40138017896</v>
      </c>
      <c r="K93" s="18">
        <f>IF(N92=0,0,IF(N92&lt;MortgageCalculator!$B$12+MortgageCalculator!$B$7,N92+L93,MortgageCalculator!$B$12+MortgageCalculator!$B$7))</f>
        <v>1722.6339415730192</v>
      </c>
      <c r="L93" s="18">
        <f>J93*MortgageCalculator!$B$5/12</f>
        <v>507.96100345044738</v>
      </c>
      <c r="M93" s="18">
        <f t="shared" si="16"/>
        <v>1214.6729381225718</v>
      </c>
      <c r="N93" s="18">
        <f t="shared" si="9"/>
        <v>201969.7284420564</v>
      </c>
      <c r="P93" s="18">
        <f t="shared" si="10"/>
        <v>74.654703955151035</v>
      </c>
      <c r="Q93" s="19">
        <f>-PV(MortgageCalculator!$B$9/12,B93,0,1,0)</f>
        <v>0.79874045932174664</v>
      </c>
      <c r="S93" s="20">
        <f t="shared" si="11"/>
        <v>59.629732527666356</v>
      </c>
    </row>
    <row r="94" spans="1:19" ht="16.05" customHeight="1" x14ac:dyDescent="0.25">
      <c r="A94" s="15" t="s">
        <v>96</v>
      </c>
      <c r="B94" s="31">
        <v>91</v>
      </c>
      <c r="C94" s="16">
        <f t="shared" si="17"/>
        <v>232206.26472807195</v>
      </c>
      <c r="D94" s="16">
        <f>IF(G93=0,0,IF(G93&lt;MortgageCalculator!$B$12,G93+E94,MortgageCalculator!$B$12))</f>
        <v>1422.6339415730192</v>
      </c>
      <c r="E94" s="16">
        <f>C94*MortgageCalculator!$B$5/12</f>
        <v>580.51566182017984</v>
      </c>
      <c r="F94" s="16">
        <f t="shared" si="12"/>
        <v>842.11827975283938</v>
      </c>
      <c r="G94" s="16">
        <f t="shared" si="13"/>
        <v>231364.14644831911</v>
      </c>
      <c r="H94" s="22">
        <f t="shared" si="14"/>
        <v>0.77121382149439699</v>
      </c>
      <c r="J94" s="18">
        <f t="shared" si="15"/>
        <v>201969.7284420564</v>
      </c>
      <c r="K94" s="18">
        <f>IF(N93=0,0,IF(N93&lt;MortgageCalculator!$B$12+MortgageCalculator!$B$7,N93+L94,MortgageCalculator!$B$12+MortgageCalculator!$B$7))</f>
        <v>1722.6339415730192</v>
      </c>
      <c r="L94" s="18">
        <f>J94*MortgageCalculator!$B$5/12</f>
        <v>504.92432110514096</v>
      </c>
      <c r="M94" s="18">
        <f t="shared" si="16"/>
        <v>1217.7096204678783</v>
      </c>
      <c r="N94" s="18">
        <f t="shared" si="9"/>
        <v>200752.01882158851</v>
      </c>
      <c r="P94" s="18">
        <f t="shared" si="10"/>
        <v>75.591340715038882</v>
      </c>
      <c r="Q94" s="19">
        <f>-PV(MortgageCalculator!$B$9/12,B94,0,1,0)</f>
        <v>0.79674858785211655</v>
      </c>
      <c r="S94" s="20">
        <f t="shared" si="11"/>
        <v>60.227293968555429</v>
      </c>
    </row>
    <row r="95" spans="1:19" ht="16.05" customHeight="1" x14ac:dyDescent="0.25">
      <c r="A95" s="15" t="s">
        <v>96</v>
      </c>
      <c r="B95" s="31">
        <v>92</v>
      </c>
      <c r="C95" s="16">
        <f t="shared" si="17"/>
        <v>231364.14644831911</v>
      </c>
      <c r="D95" s="16">
        <f>IF(G94=0,0,IF(G94&lt;MortgageCalculator!$B$12,G94+E95,MortgageCalculator!$B$12))</f>
        <v>1422.6339415730192</v>
      </c>
      <c r="E95" s="16">
        <f>C95*MortgageCalculator!$B$5/12</f>
        <v>578.41036612079768</v>
      </c>
      <c r="F95" s="16">
        <f t="shared" si="12"/>
        <v>844.22357545222155</v>
      </c>
      <c r="G95" s="16">
        <f t="shared" si="13"/>
        <v>230519.92287286688</v>
      </c>
      <c r="H95" s="22">
        <f t="shared" si="14"/>
        <v>0.76839974290955626</v>
      </c>
      <c r="J95" s="18">
        <f t="shared" si="15"/>
        <v>200752.01882158851</v>
      </c>
      <c r="K95" s="18">
        <f>IF(N94=0,0,IF(N94&lt;MortgageCalculator!$B$12+MortgageCalculator!$B$7,N94+L95,MortgageCalculator!$B$12+MortgageCalculator!$B$7))</f>
        <v>1722.6339415730192</v>
      </c>
      <c r="L95" s="18">
        <f>J95*MortgageCalculator!$B$5/12</f>
        <v>501.88004705397128</v>
      </c>
      <c r="M95" s="18">
        <f t="shared" si="16"/>
        <v>1220.7538945190479</v>
      </c>
      <c r="N95" s="18">
        <f t="shared" si="9"/>
        <v>199531.26492706945</v>
      </c>
      <c r="P95" s="18">
        <f t="shared" si="10"/>
        <v>76.530319066826394</v>
      </c>
      <c r="Q95" s="19">
        <f>-PV(MortgageCalculator!$B$9/12,B95,0,1,0)</f>
        <v>0.79476168364300914</v>
      </c>
      <c r="S95" s="20">
        <f t="shared" si="11"/>
        <v>60.823365231287632</v>
      </c>
    </row>
    <row r="96" spans="1:19" ht="16.05" customHeight="1" x14ac:dyDescent="0.25">
      <c r="A96" s="15" t="s">
        <v>96</v>
      </c>
      <c r="B96" s="31">
        <v>93</v>
      </c>
      <c r="C96" s="16">
        <f t="shared" si="17"/>
        <v>230519.92287286688</v>
      </c>
      <c r="D96" s="16">
        <f>IF(G95=0,0,IF(G95&lt;MortgageCalculator!$B$12,G95+E96,MortgageCalculator!$B$12))</f>
        <v>1422.6339415730192</v>
      </c>
      <c r="E96" s="16">
        <f>C96*MortgageCalculator!$B$5/12</f>
        <v>576.29980718216723</v>
      </c>
      <c r="F96" s="16">
        <f t="shared" si="12"/>
        <v>846.334134390852</v>
      </c>
      <c r="G96" s="16">
        <f t="shared" si="13"/>
        <v>229673.58873847604</v>
      </c>
      <c r="H96" s="22">
        <f t="shared" si="14"/>
        <v>0.76557862912825347</v>
      </c>
      <c r="J96" s="18">
        <f t="shared" si="15"/>
        <v>199531.26492706945</v>
      </c>
      <c r="K96" s="18">
        <f>IF(N95=0,0,IF(N95&lt;MortgageCalculator!$B$12+MortgageCalculator!$B$7,N95+L96,MortgageCalculator!$B$12+MortgageCalculator!$B$7))</f>
        <v>1722.6339415730192</v>
      </c>
      <c r="L96" s="18">
        <f>J96*MortgageCalculator!$B$5/12</f>
        <v>498.82816231767362</v>
      </c>
      <c r="M96" s="18">
        <f t="shared" si="16"/>
        <v>1223.8057792553457</v>
      </c>
      <c r="N96" s="18">
        <f t="shared" si="9"/>
        <v>198307.45914781411</v>
      </c>
      <c r="P96" s="18">
        <f t="shared" si="10"/>
        <v>77.471644864493612</v>
      </c>
      <c r="Q96" s="19">
        <f>-PV(MortgageCalculator!$B$9/12,B96,0,1,0)</f>
        <v>0.7927797343072408</v>
      </c>
      <c r="S96" s="20">
        <f t="shared" si="11"/>
        <v>61.417950032018162</v>
      </c>
    </row>
    <row r="97" spans="1:19" ht="16.05" customHeight="1" x14ac:dyDescent="0.25">
      <c r="A97" s="15" t="s">
        <v>96</v>
      </c>
      <c r="B97" s="31">
        <v>94</v>
      </c>
      <c r="C97" s="16">
        <f t="shared" si="17"/>
        <v>229673.58873847604</v>
      </c>
      <c r="D97" s="16">
        <f>IF(G96=0,0,IF(G96&lt;MortgageCalculator!$B$12,G96+E97,MortgageCalculator!$B$12))</f>
        <v>1422.6339415730192</v>
      </c>
      <c r="E97" s="16">
        <f>C97*MortgageCalculator!$B$5/12</f>
        <v>574.18397184619005</v>
      </c>
      <c r="F97" s="16">
        <f t="shared" si="12"/>
        <v>848.44996972682918</v>
      </c>
      <c r="G97" s="16">
        <f t="shared" si="13"/>
        <v>228825.13876874922</v>
      </c>
      <c r="H97" s="22">
        <f t="shared" si="14"/>
        <v>0.76275046256249746</v>
      </c>
      <c r="J97" s="18">
        <f t="shared" si="15"/>
        <v>198307.45914781411</v>
      </c>
      <c r="K97" s="18">
        <f>IF(N96=0,0,IF(N96&lt;MortgageCalculator!$B$12+MortgageCalculator!$B$7,N96+L97,MortgageCalculator!$B$12+MortgageCalculator!$B$7))</f>
        <v>1722.6339415730192</v>
      </c>
      <c r="L97" s="18">
        <f>J97*MortgageCalculator!$B$5/12</f>
        <v>495.76864786953524</v>
      </c>
      <c r="M97" s="18">
        <f t="shared" si="16"/>
        <v>1226.865293703484</v>
      </c>
      <c r="N97" s="18">
        <f t="shared" si="9"/>
        <v>197080.59385411063</v>
      </c>
      <c r="P97" s="18">
        <f t="shared" si="10"/>
        <v>78.415323976654804</v>
      </c>
      <c r="Q97" s="19">
        <f>-PV(MortgageCalculator!$B$9/12,B97,0,1,0)</f>
        <v>0.79080272748851976</v>
      </c>
      <c r="S97" s="20">
        <f t="shared" si="11"/>
        <v>62.011052077634538</v>
      </c>
    </row>
    <row r="98" spans="1:19" ht="16.05" customHeight="1" x14ac:dyDescent="0.25">
      <c r="A98" s="15" t="s">
        <v>96</v>
      </c>
      <c r="B98" s="31">
        <v>95</v>
      </c>
      <c r="C98" s="16">
        <f t="shared" si="17"/>
        <v>228825.13876874922</v>
      </c>
      <c r="D98" s="16">
        <f>IF(G97=0,0,IF(G97&lt;MortgageCalculator!$B$12,G97+E98,MortgageCalculator!$B$12))</f>
        <v>1422.6339415730192</v>
      </c>
      <c r="E98" s="16">
        <f>C98*MortgageCalculator!$B$5/12</f>
        <v>572.06284692187307</v>
      </c>
      <c r="F98" s="16">
        <f t="shared" si="12"/>
        <v>850.57109465114615</v>
      </c>
      <c r="G98" s="16">
        <f t="shared" si="13"/>
        <v>227974.56767409807</v>
      </c>
      <c r="H98" s="22">
        <f t="shared" si="14"/>
        <v>0.75991522558032687</v>
      </c>
      <c r="J98" s="18">
        <f t="shared" si="15"/>
        <v>197080.59385411063</v>
      </c>
      <c r="K98" s="18">
        <f>IF(N97=0,0,IF(N97&lt;MortgageCalculator!$B$12+MortgageCalculator!$B$7,N97+L98,MortgageCalculator!$B$12+MortgageCalculator!$B$7))</f>
        <v>1722.6339415730192</v>
      </c>
      <c r="L98" s="18">
        <f>J98*MortgageCalculator!$B$5/12</f>
        <v>492.70148463527653</v>
      </c>
      <c r="M98" s="18">
        <f t="shared" si="16"/>
        <v>1229.9324569377427</v>
      </c>
      <c r="N98" s="18">
        <f t="shared" si="9"/>
        <v>195850.66139717289</v>
      </c>
      <c r="P98" s="18">
        <f t="shared" si="10"/>
        <v>79.361362286596545</v>
      </c>
      <c r="Q98" s="19">
        <f>-PV(MortgageCalculator!$B$9/12,B98,0,1,0)</f>
        <v>0.78883065086136639</v>
      </c>
      <c r="S98" s="20">
        <f t="shared" si="11"/>
        <v>62.602675065780652</v>
      </c>
    </row>
    <row r="99" spans="1:19" ht="16.05" customHeight="1" x14ac:dyDescent="0.25">
      <c r="A99" s="15" t="s">
        <v>96</v>
      </c>
      <c r="B99" s="31">
        <v>96</v>
      </c>
      <c r="C99" s="16">
        <f t="shared" si="17"/>
        <v>227974.56767409807</v>
      </c>
      <c r="D99" s="16">
        <f>IF(G98=0,0,IF(G98&lt;MortgageCalculator!$B$12,G98+E99,MortgageCalculator!$B$12))</f>
        <v>1422.6339415730192</v>
      </c>
      <c r="E99" s="16">
        <f>C99*MortgageCalculator!$B$5/12</f>
        <v>569.9364191852452</v>
      </c>
      <c r="F99" s="16">
        <f t="shared" si="12"/>
        <v>852.69752238777403</v>
      </c>
      <c r="G99" s="16">
        <f t="shared" si="13"/>
        <v>227121.87015171029</v>
      </c>
      <c r="H99" s="22">
        <f t="shared" si="14"/>
        <v>0.75707290050570097</v>
      </c>
      <c r="J99" s="18">
        <f t="shared" si="15"/>
        <v>195850.66139717289</v>
      </c>
      <c r="K99" s="18">
        <f>IF(N98=0,0,IF(N98&lt;MortgageCalculator!$B$12+MortgageCalculator!$B$7,N98+L99,MortgageCalculator!$B$12+MortgageCalculator!$B$7))</f>
        <v>1722.6339415730192</v>
      </c>
      <c r="L99" s="18">
        <f>J99*MortgageCalculator!$B$5/12</f>
        <v>489.62665349293223</v>
      </c>
      <c r="M99" s="18">
        <f t="shared" si="16"/>
        <v>1233.0072880800869</v>
      </c>
      <c r="N99" s="18">
        <f t="shared" si="9"/>
        <v>194617.65410909281</v>
      </c>
      <c r="P99" s="18">
        <f t="shared" si="10"/>
        <v>80.309765692312965</v>
      </c>
      <c r="Q99" s="19">
        <f>-PV(MortgageCalculator!$B$9/12,B99,0,1,0)</f>
        <v>0.78686349213103868</v>
      </c>
      <c r="S99" s="20">
        <f t="shared" si="11"/>
        <v>63.192822684878863</v>
      </c>
    </row>
    <row r="100" spans="1:19" ht="16.05" customHeight="1" x14ac:dyDescent="0.25">
      <c r="A100" s="15" t="s">
        <v>97</v>
      </c>
      <c r="B100" s="31">
        <v>97</v>
      </c>
      <c r="C100" s="16">
        <f t="shared" si="17"/>
        <v>227121.87015171029</v>
      </c>
      <c r="D100" s="16">
        <f>IF(G99=0,0,IF(G99&lt;MortgageCalculator!$B$12,G99+E100,MortgageCalculator!$B$12))</f>
        <v>1422.6339415730192</v>
      </c>
      <c r="E100" s="16">
        <f>C100*MortgageCalculator!$B$5/12</f>
        <v>567.80467537927564</v>
      </c>
      <c r="F100" s="16">
        <f t="shared" si="12"/>
        <v>854.82926619374359</v>
      </c>
      <c r="G100" s="16">
        <f t="shared" si="13"/>
        <v>226267.04088551656</v>
      </c>
      <c r="H100" s="22">
        <f t="shared" si="14"/>
        <v>0.75422346961838849</v>
      </c>
      <c r="J100" s="18">
        <f t="shared" si="15"/>
        <v>194617.65410909281</v>
      </c>
      <c r="K100" s="18">
        <f>IF(N99=0,0,IF(N99&lt;MortgageCalculator!$B$12+MortgageCalculator!$B$7,N99+L100,MortgageCalculator!$B$12+MortgageCalculator!$B$7))</f>
        <v>1722.6339415730192</v>
      </c>
      <c r="L100" s="18">
        <f>J100*MortgageCalculator!$B$5/12</f>
        <v>486.54413527273203</v>
      </c>
      <c r="M100" s="18">
        <f t="shared" si="16"/>
        <v>1236.0898063002871</v>
      </c>
      <c r="N100" s="18">
        <f t="shared" si="9"/>
        <v>193381.56430279251</v>
      </c>
      <c r="P100" s="18">
        <f t="shared" si="10"/>
        <v>81.260540106543601</v>
      </c>
      <c r="Q100" s="19">
        <f>-PV(MortgageCalculator!$B$9/12,B100,0,1,0)</f>
        <v>0.7849012390334551</v>
      </c>
      <c r="S100" s="20">
        <f t="shared" si="11"/>
        <v>63.781498614153847</v>
      </c>
    </row>
    <row r="101" spans="1:19" ht="16.05" customHeight="1" x14ac:dyDescent="0.25">
      <c r="A101" s="15" t="s">
        <v>97</v>
      </c>
      <c r="B101" s="31">
        <v>98</v>
      </c>
      <c r="C101" s="16">
        <f t="shared" si="17"/>
        <v>226267.04088551656</v>
      </c>
      <c r="D101" s="16">
        <f>IF(G100=0,0,IF(G100&lt;MortgageCalculator!$B$12,G100+E101,MortgageCalculator!$B$12))</f>
        <v>1422.6339415730192</v>
      </c>
      <c r="E101" s="16">
        <f>C101*MortgageCalculator!$B$5/12</f>
        <v>565.66760221379138</v>
      </c>
      <c r="F101" s="16">
        <f t="shared" si="12"/>
        <v>856.96633935922785</v>
      </c>
      <c r="G101" s="16">
        <f t="shared" si="13"/>
        <v>225410.07454615732</v>
      </c>
      <c r="H101" s="22">
        <f t="shared" si="14"/>
        <v>0.75136691515385778</v>
      </c>
      <c r="J101" s="18">
        <f t="shared" si="15"/>
        <v>193381.56430279251</v>
      </c>
      <c r="K101" s="18">
        <f>IF(N100=0,0,IF(N100&lt;MortgageCalculator!$B$12+MortgageCalculator!$B$7,N100+L101,MortgageCalculator!$B$12+MortgageCalculator!$B$7))</f>
        <v>1722.6339415730192</v>
      </c>
      <c r="L101" s="18">
        <f>J101*MortgageCalculator!$B$5/12</f>
        <v>483.45391075698126</v>
      </c>
      <c r="M101" s="18">
        <f t="shared" si="16"/>
        <v>1239.180030816038</v>
      </c>
      <c r="N101" s="18">
        <f t="shared" si="9"/>
        <v>192142.38427197648</v>
      </c>
      <c r="P101" s="18">
        <f t="shared" si="10"/>
        <v>82.213691456810125</v>
      </c>
      <c r="Q101" s="19">
        <f>-PV(MortgageCalculator!$B$9/12,B101,0,1,0)</f>
        <v>0.78294387933511744</v>
      </c>
      <c r="S101" s="20">
        <f t="shared" si="11"/>
        <v>64.36870652365532</v>
      </c>
    </row>
    <row r="102" spans="1:19" ht="16.05" customHeight="1" x14ac:dyDescent="0.25">
      <c r="A102" s="15" t="s">
        <v>97</v>
      </c>
      <c r="B102" s="31">
        <v>99</v>
      </c>
      <c r="C102" s="16">
        <f t="shared" si="17"/>
        <v>225410.07454615732</v>
      </c>
      <c r="D102" s="16">
        <f>IF(G101=0,0,IF(G101&lt;MortgageCalculator!$B$12,G101+E102,MortgageCalculator!$B$12))</f>
        <v>1422.6339415730192</v>
      </c>
      <c r="E102" s="16">
        <f>C102*MortgageCalculator!$B$5/12</f>
        <v>563.52518636539332</v>
      </c>
      <c r="F102" s="16">
        <f t="shared" si="12"/>
        <v>859.1087552076259</v>
      </c>
      <c r="G102" s="16">
        <f t="shared" si="13"/>
        <v>224550.9657909497</v>
      </c>
      <c r="H102" s="22">
        <f t="shared" si="14"/>
        <v>0.74850321930316566</v>
      </c>
      <c r="J102" s="18">
        <f t="shared" si="15"/>
        <v>192142.38427197648</v>
      </c>
      <c r="K102" s="18">
        <f>IF(N101=0,0,IF(N101&lt;MortgageCalculator!$B$12+MortgageCalculator!$B$7,N101+L102,MortgageCalculator!$B$12+MortgageCalculator!$B$7))</f>
        <v>1722.6339415730192</v>
      </c>
      <c r="L102" s="18">
        <f>J102*MortgageCalculator!$B$5/12</f>
        <v>480.35596067994123</v>
      </c>
      <c r="M102" s="18">
        <f t="shared" si="16"/>
        <v>1242.2779808930779</v>
      </c>
      <c r="N102" s="18">
        <f t="shared" si="9"/>
        <v>190900.10629108342</v>
      </c>
      <c r="P102" s="18">
        <f t="shared" si="10"/>
        <v>83.169225685452091</v>
      </c>
      <c r="Q102" s="19">
        <f>-PV(MortgageCalculator!$B$9/12,B102,0,1,0)</f>
        <v>0.78099140083303498</v>
      </c>
      <c r="S102" s="20">
        <f t="shared" si="11"/>
        <v>64.954450074280061</v>
      </c>
    </row>
    <row r="103" spans="1:19" ht="16.05" customHeight="1" x14ac:dyDescent="0.25">
      <c r="A103" s="15" t="s">
        <v>97</v>
      </c>
      <c r="B103" s="31">
        <v>100</v>
      </c>
      <c r="C103" s="16">
        <f t="shared" si="17"/>
        <v>224550.9657909497</v>
      </c>
      <c r="D103" s="16">
        <f>IF(G102=0,0,IF(G102&lt;MortgageCalculator!$B$12,G102+E103,MortgageCalculator!$B$12))</f>
        <v>1422.6339415730192</v>
      </c>
      <c r="E103" s="16">
        <f>C103*MortgageCalculator!$B$5/12</f>
        <v>561.37741447737426</v>
      </c>
      <c r="F103" s="16">
        <f t="shared" si="12"/>
        <v>861.25652709564497</v>
      </c>
      <c r="G103" s="16">
        <f t="shared" si="13"/>
        <v>223689.70926385405</v>
      </c>
      <c r="H103" s="22">
        <f t="shared" si="14"/>
        <v>0.74563236421284684</v>
      </c>
      <c r="J103" s="18">
        <f t="shared" si="15"/>
        <v>190900.10629108342</v>
      </c>
      <c r="K103" s="18">
        <f>IF(N102=0,0,IF(N102&lt;MortgageCalculator!$B$12+MortgageCalculator!$B$7,N102+L103,MortgageCalculator!$B$12+MortgageCalculator!$B$7))</f>
        <v>1722.6339415730192</v>
      </c>
      <c r="L103" s="18">
        <f>J103*MortgageCalculator!$B$5/12</f>
        <v>477.25026572770849</v>
      </c>
      <c r="M103" s="18">
        <f t="shared" si="16"/>
        <v>1245.3836758453108</v>
      </c>
      <c r="N103" s="18">
        <f t="shared" si="9"/>
        <v>189654.7226152381</v>
      </c>
      <c r="P103" s="18">
        <f t="shared" si="10"/>
        <v>84.127148749665764</v>
      </c>
      <c r="Q103" s="19">
        <f>-PV(MortgageCalculator!$B$9/12,B103,0,1,0)</f>
        <v>0.77904379135464807</v>
      </c>
      <c r="S103" s="20">
        <f t="shared" si="11"/>
        <v>65.538732917796054</v>
      </c>
    </row>
    <row r="104" spans="1:19" ht="16.05" customHeight="1" x14ac:dyDescent="0.25">
      <c r="A104" s="15" t="s">
        <v>97</v>
      </c>
      <c r="B104" s="31">
        <v>101</v>
      </c>
      <c r="C104" s="16">
        <f t="shared" si="17"/>
        <v>223689.70926385405</v>
      </c>
      <c r="D104" s="16">
        <f>IF(G103=0,0,IF(G103&lt;MortgageCalculator!$B$12,G103+E104,MortgageCalculator!$B$12))</f>
        <v>1422.6339415730192</v>
      </c>
      <c r="E104" s="16">
        <f>C104*MortgageCalculator!$B$5/12</f>
        <v>559.22427315963512</v>
      </c>
      <c r="F104" s="16">
        <f t="shared" si="12"/>
        <v>863.40966841338411</v>
      </c>
      <c r="G104" s="16">
        <f t="shared" si="13"/>
        <v>222826.29959544065</v>
      </c>
      <c r="H104" s="22">
        <f t="shared" si="14"/>
        <v>0.74275433198480212</v>
      </c>
      <c r="J104" s="18">
        <f t="shared" si="15"/>
        <v>189654.7226152381</v>
      </c>
      <c r="K104" s="18">
        <f>IF(N103=0,0,IF(N103&lt;MortgageCalculator!$B$12+MortgageCalculator!$B$7,N103+L104,MortgageCalculator!$B$12+MortgageCalculator!$B$7))</f>
        <v>1722.6339415730192</v>
      </c>
      <c r="L104" s="18">
        <f>J104*MortgageCalculator!$B$5/12</f>
        <v>474.13680653809524</v>
      </c>
      <c r="M104" s="18">
        <f t="shared" si="16"/>
        <v>1248.497135034924</v>
      </c>
      <c r="N104" s="18">
        <f t="shared" si="9"/>
        <v>188406.22548020317</v>
      </c>
      <c r="P104" s="18">
        <f t="shared" si="10"/>
        <v>85.087466621539875</v>
      </c>
      <c r="Q104" s="19">
        <f>-PV(MortgageCalculator!$B$9/12,B104,0,1,0)</f>
        <v>0.77710103875775371</v>
      </c>
      <c r="S104" s="20">
        <f t="shared" si="11"/>
        <v>66.121558696864341</v>
      </c>
    </row>
    <row r="105" spans="1:19" ht="16.05" customHeight="1" x14ac:dyDescent="0.25">
      <c r="A105" s="15" t="s">
        <v>97</v>
      </c>
      <c r="B105" s="31">
        <v>102</v>
      </c>
      <c r="C105" s="16">
        <f t="shared" si="17"/>
        <v>222826.29959544065</v>
      </c>
      <c r="D105" s="16">
        <f>IF(G104=0,0,IF(G104&lt;MortgageCalculator!$B$12,G104+E105,MortgageCalculator!$B$12))</f>
        <v>1422.6339415730192</v>
      </c>
      <c r="E105" s="16">
        <f>C105*MortgageCalculator!$B$5/12</f>
        <v>557.06574898860163</v>
      </c>
      <c r="F105" s="16">
        <f t="shared" si="12"/>
        <v>865.5681925844176</v>
      </c>
      <c r="G105" s="16">
        <f t="shared" si="13"/>
        <v>221960.73140285624</v>
      </c>
      <c r="H105" s="22">
        <f t="shared" si="14"/>
        <v>0.73986910467618749</v>
      </c>
      <c r="J105" s="18">
        <f t="shared" si="15"/>
        <v>188406.22548020317</v>
      </c>
      <c r="K105" s="18">
        <f>IF(N104=0,0,IF(N104&lt;MortgageCalculator!$B$12+MortgageCalculator!$B$7,N104+L105,MortgageCalculator!$B$12+MortgageCalculator!$B$7))</f>
        <v>1722.6339415730192</v>
      </c>
      <c r="L105" s="18">
        <f>J105*MortgageCalculator!$B$5/12</f>
        <v>471.01556370050793</v>
      </c>
      <c r="M105" s="18">
        <f t="shared" si="16"/>
        <v>1251.6183778725112</v>
      </c>
      <c r="N105" s="18">
        <f t="shared" si="9"/>
        <v>187154.60710233066</v>
      </c>
      <c r="P105" s="18">
        <f t="shared" si="10"/>
        <v>86.050185288093701</v>
      </c>
      <c r="Q105" s="19">
        <f>-PV(MortgageCalculator!$B$9/12,B105,0,1,0)</f>
        <v>0.77516313093042799</v>
      </c>
      <c r="S105" s="20">
        <f t="shared" si="11"/>
        <v>66.702931045062172</v>
      </c>
    </row>
    <row r="106" spans="1:19" ht="16.05" customHeight="1" x14ac:dyDescent="0.25">
      <c r="A106" s="15" t="s">
        <v>97</v>
      </c>
      <c r="B106" s="31">
        <v>103</v>
      </c>
      <c r="C106" s="16">
        <f t="shared" si="17"/>
        <v>221960.73140285624</v>
      </c>
      <c r="D106" s="16">
        <f>IF(G105=0,0,IF(G105&lt;MortgageCalculator!$B$12,G105+E106,MortgageCalculator!$B$12))</f>
        <v>1422.6339415730192</v>
      </c>
      <c r="E106" s="16">
        <f>C106*MortgageCalculator!$B$5/12</f>
        <v>554.90182850714052</v>
      </c>
      <c r="F106" s="16">
        <f t="shared" si="12"/>
        <v>867.73211306587871</v>
      </c>
      <c r="G106" s="16">
        <f t="shared" si="13"/>
        <v>221092.99928979037</v>
      </c>
      <c r="H106" s="22">
        <f t="shared" si="14"/>
        <v>0.7369766642993012</v>
      </c>
      <c r="J106" s="18">
        <f t="shared" si="15"/>
        <v>187154.60710233066</v>
      </c>
      <c r="K106" s="18">
        <f>IF(N105=0,0,IF(N105&lt;MortgageCalculator!$B$12+MortgageCalculator!$B$7,N105+L106,MortgageCalculator!$B$12+MortgageCalculator!$B$7))</f>
        <v>1722.6339415730192</v>
      </c>
      <c r="L106" s="18">
        <f>J106*MortgageCalculator!$B$5/12</f>
        <v>467.88651775582662</v>
      </c>
      <c r="M106" s="18">
        <f t="shared" si="16"/>
        <v>1254.7474238171926</v>
      </c>
      <c r="N106" s="18">
        <f t="shared" si="9"/>
        <v>185899.85967851346</v>
      </c>
      <c r="P106" s="18">
        <f t="shared" si="10"/>
        <v>87.015310751313905</v>
      </c>
      <c r="Q106" s="19">
        <f>-PV(MortgageCalculator!$B$9/12,B106,0,1,0)</f>
        <v>0.7732300557909505</v>
      </c>
      <c r="S106" s="20">
        <f t="shared" si="11"/>
        <v>67.282853586905347</v>
      </c>
    </row>
    <row r="107" spans="1:19" ht="16.05" customHeight="1" x14ac:dyDescent="0.25">
      <c r="A107" s="15" t="s">
        <v>97</v>
      </c>
      <c r="B107" s="31">
        <v>104</v>
      </c>
      <c r="C107" s="16">
        <f t="shared" si="17"/>
        <v>221092.99928979037</v>
      </c>
      <c r="D107" s="16">
        <f>IF(G106=0,0,IF(G106&lt;MortgageCalculator!$B$12,G106+E107,MortgageCalculator!$B$12))</f>
        <v>1422.6339415730192</v>
      </c>
      <c r="E107" s="16">
        <f>C107*MortgageCalculator!$B$5/12</f>
        <v>552.73249822447588</v>
      </c>
      <c r="F107" s="16">
        <f t="shared" si="12"/>
        <v>869.90144334854335</v>
      </c>
      <c r="G107" s="16">
        <f t="shared" si="13"/>
        <v>220223.09784644181</v>
      </c>
      <c r="H107" s="22">
        <f t="shared" si="14"/>
        <v>0.73407699282147276</v>
      </c>
      <c r="J107" s="18">
        <f t="shared" si="15"/>
        <v>185899.85967851346</v>
      </c>
      <c r="K107" s="18">
        <f>IF(N106=0,0,IF(N106&lt;MortgageCalculator!$B$12+MortgageCalculator!$B$7,N106+L107,MortgageCalculator!$B$12+MortgageCalculator!$B$7))</f>
        <v>1722.6339415730192</v>
      </c>
      <c r="L107" s="18">
        <f>J107*MortgageCalculator!$B$5/12</f>
        <v>464.7496491962836</v>
      </c>
      <c r="M107" s="18">
        <f t="shared" si="16"/>
        <v>1257.8842923767356</v>
      </c>
      <c r="N107" s="18">
        <f t="shared" si="9"/>
        <v>184641.97538613674</v>
      </c>
      <c r="P107" s="18">
        <f t="shared" si="10"/>
        <v>87.982849028192277</v>
      </c>
      <c r="Q107" s="19">
        <f>-PV(MortgageCalculator!$B$9/12,B107,0,1,0)</f>
        <v>0.77130180128773118</v>
      </c>
      <c r="S107" s="20">
        <f t="shared" si="11"/>
        <v>67.861329937871218</v>
      </c>
    </row>
    <row r="108" spans="1:19" ht="16.05" customHeight="1" x14ac:dyDescent="0.25">
      <c r="A108" s="15" t="s">
        <v>97</v>
      </c>
      <c r="B108" s="31">
        <v>105</v>
      </c>
      <c r="C108" s="16">
        <f t="shared" si="17"/>
        <v>220223.09784644181</v>
      </c>
      <c r="D108" s="16">
        <f>IF(G107=0,0,IF(G107&lt;MortgageCalculator!$B$12,G107+E108,MortgageCalculator!$B$12))</f>
        <v>1422.6339415730192</v>
      </c>
      <c r="E108" s="16">
        <f>C108*MortgageCalculator!$B$5/12</f>
        <v>550.55774461610451</v>
      </c>
      <c r="F108" s="16">
        <f t="shared" si="12"/>
        <v>872.07619695691471</v>
      </c>
      <c r="G108" s="16">
        <f t="shared" si="13"/>
        <v>219351.0216494849</v>
      </c>
      <c r="H108" s="22">
        <f t="shared" si="14"/>
        <v>0.73117007216494967</v>
      </c>
      <c r="J108" s="18">
        <f t="shared" si="15"/>
        <v>184641.97538613674</v>
      </c>
      <c r="K108" s="18">
        <f>IF(N107=0,0,IF(N107&lt;MortgageCalculator!$B$12+MortgageCalculator!$B$7,N107+L108,MortgageCalculator!$B$12+MortgageCalculator!$B$7))</f>
        <v>1722.6339415730192</v>
      </c>
      <c r="L108" s="18">
        <f>J108*MortgageCalculator!$B$5/12</f>
        <v>461.60493846534183</v>
      </c>
      <c r="M108" s="18">
        <f t="shared" si="16"/>
        <v>1261.0290031076775</v>
      </c>
      <c r="N108" s="18">
        <f t="shared" si="9"/>
        <v>183380.94638302905</v>
      </c>
      <c r="P108" s="18">
        <f t="shared" si="10"/>
        <v>88.952806150762683</v>
      </c>
      <c r="Q108" s="19">
        <f>-PV(MortgageCalculator!$B$9/12,B108,0,1,0)</f>
        <v>0.76937835539923316</v>
      </c>
      <c r="S108" s="20">
        <f t="shared" si="11"/>
        <v>68.438363704420581</v>
      </c>
    </row>
    <row r="109" spans="1:19" ht="16.05" customHeight="1" x14ac:dyDescent="0.25">
      <c r="A109" s="15" t="s">
        <v>97</v>
      </c>
      <c r="B109" s="31">
        <v>106</v>
      </c>
      <c r="C109" s="16">
        <f t="shared" si="17"/>
        <v>219351.0216494849</v>
      </c>
      <c r="D109" s="16">
        <f>IF(G108=0,0,IF(G108&lt;MortgageCalculator!$B$12,G108+E109,MortgageCalculator!$B$12))</f>
        <v>1422.6339415730192</v>
      </c>
      <c r="E109" s="16">
        <f>C109*MortgageCalculator!$B$5/12</f>
        <v>548.37755412371223</v>
      </c>
      <c r="F109" s="16">
        <f t="shared" si="12"/>
        <v>874.256387449307</v>
      </c>
      <c r="G109" s="16">
        <f t="shared" si="13"/>
        <v>218476.76526203559</v>
      </c>
      <c r="H109" s="22">
        <f t="shared" si="14"/>
        <v>0.72825588420678533</v>
      </c>
      <c r="J109" s="18">
        <f t="shared" si="15"/>
        <v>183380.94638302905</v>
      </c>
      <c r="K109" s="18">
        <f>IF(N108=0,0,IF(N108&lt;MortgageCalculator!$B$12+MortgageCalculator!$B$7,N108+L109,MortgageCalculator!$B$12+MortgageCalculator!$B$7))</f>
        <v>1722.6339415730192</v>
      </c>
      <c r="L109" s="18">
        <f>J109*MortgageCalculator!$B$5/12</f>
        <v>458.45236595757257</v>
      </c>
      <c r="M109" s="18">
        <f t="shared" si="16"/>
        <v>1264.1815756154467</v>
      </c>
      <c r="N109" s="18">
        <f t="shared" si="9"/>
        <v>182116.76480741359</v>
      </c>
      <c r="P109" s="18">
        <f t="shared" si="10"/>
        <v>89.925188166139662</v>
      </c>
      <c r="Q109" s="19">
        <f>-PV(MortgageCalculator!$B$9/12,B109,0,1,0)</f>
        <v>0.76745970613389858</v>
      </c>
      <c r="S109" s="20">
        <f t="shared" si="11"/>
        <v>69.013958484021074</v>
      </c>
    </row>
    <row r="110" spans="1:19" ht="16.05" customHeight="1" x14ac:dyDescent="0.25">
      <c r="A110" s="15" t="s">
        <v>97</v>
      </c>
      <c r="B110" s="31">
        <v>107</v>
      </c>
      <c r="C110" s="16">
        <f t="shared" si="17"/>
        <v>218476.76526203559</v>
      </c>
      <c r="D110" s="16">
        <f>IF(G109=0,0,IF(G109&lt;MortgageCalculator!$B$12,G109+E110,MortgageCalculator!$B$12))</f>
        <v>1422.6339415730192</v>
      </c>
      <c r="E110" s="16">
        <f>C110*MortgageCalculator!$B$5/12</f>
        <v>546.19191315508897</v>
      </c>
      <c r="F110" s="16">
        <f t="shared" si="12"/>
        <v>876.44202841793026</v>
      </c>
      <c r="G110" s="16">
        <f t="shared" si="13"/>
        <v>217600.32323361767</v>
      </c>
      <c r="H110" s="22">
        <f t="shared" si="14"/>
        <v>0.72533441077872562</v>
      </c>
      <c r="J110" s="18">
        <f t="shared" si="15"/>
        <v>182116.76480741359</v>
      </c>
      <c r="K110" s="18">
        <f>IF(N109=0,0,IF(N109&lt;MortgageCalculator!$B$12+MortgageCalculator!$B$7,N109+L110,MortgageCalculator!$B$12+MortgageCalculator!$B$7))</f>
        <v>1722.6339415730192</v>
      </c>
      <c r="L110" s="18">
        <f>J110*MortgageCalculator!$B$5/12</f>
        <v>455.29191201853399</v>
      </c>
      <c r="M110" s="18">
        <f t="shared" si="16"/>
        <v>1267.3420295544852</v>
      </c>
      <c r="N110" s="18">
        <f t="shared" si="9"/>
        <v>180849.42277785912</v>
      </c>
      <c r="P110" s="18">
        <f t="shared" si="10"/>
        <v>90.900001136554977</v>
      </c>
      <c r="Q110" s="19">
        <f>-PV(MortgageCalculator!$B$9/12,B110,0,1,0)</f>
        <v>0.76554584153007332</v>
      </c>
      <c r="S110" s="20">
        <f t="shared" si="11"/>
        <v>69.588117865168599</v>
      </c>
    </row>
    <row r="111" spans="1:19" ht="16.05" customHeight="1" x14ac:dyDescent="0.25">
      <c r="A111" s="15" t="s">
        <v>97</v>
      </c>
      <c r="B111" s="31">
        <v>108</v>
      </c>
      <c r="C111" s="16">
        <f t="shared" si="17"/>
        <v>217600.32323361767</v>
      </c>
      <c r="D111" s="16">
        <f>IF(G110=0,0,IF(G110&lt;MortgageCalculator!$B$12,G110+E111,MortgageCalculator!$B$12))</f>
        <v>1422.6339415730192</v>
      </c>
      <c r="E111" s="16">
        <f>C111*MortgageCalculator!$B$5/12</f>
        <v>544.00080808404414</v>
      </c>
      <c r="F111" s="16">
        <f t="shared" si="12"/>
        <v>878.63313348897509</v>
      </c>
      <c r="G111" s="16">
        <f t="shared" si="13"/>
        <v>216721.6901001287</v>
      </c>
      <c r="H111" s="22">
        <f t="shared" si="14"/>
        <v>0.72240563366709565</v>
      </c>
      <c r="J111" s="18">
        <f t="shared" si="15"/>
        <v>180849.42277785912</v>
      </c>
      <c r="K111" s="18">
        <f>IF(N110=0,0,IF(N110&lt;MortgageCalculator!$B$12+MortgageCalculator!$B$7,N110+L111,MortgageCalculator!$B$12+MortgageCalculator!$B$7))</f>
        <v>1722.6339415730192</v>
      </c>
      <c r="L111" s="18">
        <f>J111*MortgageCalculator!$B$5/12</f>
        <v>452.12355694464776</v>
      </c>
      <c r="M111" s="18">
        <f t="shared" si="16"/>
        <v>1270.5103846283714</v>
      </c>
      <c r="N111" s="18">
        <f t="shared" si="9"/>
        <v>179578.91239323074</v>
      </c>
      <c r="P111" s="18">
        <f t="shared" si="10"/>
        <v>91.877251139396378</v>
      </c>
      <c r="Q111" s="19">
        <f>-PV(MortgageCalculator!$B$9/12,B111,0,1,0)</f>
        <v>0.76363674965593353</v>
      </c>
      <c r="S111" s="20">
        <f t="shared" si="11"/>
        <v>70.160845427410564</v>
      </c>
    </row>
    <row r="112" spans="1:19" ht="16.05" customHeight="1" x14ac:dyDescent="0.25">
      <c r="A112" s="15" t="s">
        <v>98</v>
      </c>
      <c r="B112" s="31">
        <v>109</v>
      </c>
      <c r="C112" s="16">
        <f t="shared" si="17"/>
        <v>216721.6901001287</v>
      </c>
      <c r="D112" s="16">
        <f>IF(G111=0,0,IF(G111&lt;MortgageCalculator!$B$12,G111+E112,MortgageCalculator!$B$12))</f>
        <v>1422.6339415730192</v>
      </c>
      <c r="E112" s="16">
        <f>C112*MortgageCalculator!$B$5/12</f>
        <v>541.80422525032179</v>
      </c>
      <c r="F112" s="16">
        <f t="shared" si="12"/>
        <v>880.82971632269744</v>
      </c>
      <c r="G112" s="16">
        <f t="shared" si="13"/>
        <v>215840.86038380599</v>
      </c>
      <c r="H112" s="22">
        <f t="shared" si="14"/>
        <v>0.71946953461268659</v>
      </c>
      <c r="J112" s="18">
        <f t="shared" si="15"/>
        <v>179578.91239323074</v>
      </c>
      <c r="K112" s="18">
        <f>IF(N111=0,0,IF(N111&lt;MortgageCalculator!$B$12+MortgageCalculator!$B$7,N111+L112,MortgageCalculator!$B$12+MortgageCalculator!$B$7))</f>
        <v>1722.6339415730192</v>
      </c>
      <c r="L112" s="18">
        <f>J112*MortgageCalculator!$B$5/12</f>
        <v>448.94728098307684</v>
      </c>
      <c r="M112" s="18">
        <f t="shared" si="16"/>
        <v>1273.6866605899424</v>
      </c>
      <c r="N112" s="18">
        <f t="shared" si="9"/>
        <v>178305.2257326408</v>
      </c>
      <c r="P112" s="18">
        <f t="shared" si="10"/>
        <v>92.856944267244955</v>
      </c>
      <c r="Q112" s="19">
        <f>-PV(MortgageCalculator!$B$9/12,B112,0,1,0)</f>
        <v>0.76173241860940999</v>
      </c>
      <c r="S112" s="20">
        <f t="shared" si="11"/>
        <v>70.732144741367691</v>
      </c>
    </row>
    <row r="113" spans="1:19" ht="16.05" customHeight="1" x14ac:dyDescent="0.25">
      <c r="A113" s="15" t="s">
        <v>98</v>
      </c>
      <c r="B113" s="31">
        <v>110</v>
      </c>
      <c r="C113" s="16">
        <f t="shared" si="17"/>
        <v>215840.86038380599</v>
      </c>
      <c r="D113" s="16">
        <f>IF(G112=0,0,IF(G112&lt;MortgageCalculator!$B$12,G112+E113,MortgageCalculator!$B$12))</f>
        <v>1422.6339415730192</v>
      </c>
      <c r="E113" s="16">
        <f>C113*MortgageCalculator!$B$5/12</f>
        <v>539.60215095951492</v>
      </c>
      <c r="F113" s="16">
        <f t="shared" si="12"/>
        <v>883.03179061350431</v>
      </c>
      <c r="G113" s="16">
        <f t="shared" si="13"/>
        <v>214957.82859319248</v>
      </c>
      <c r="H113" s="22">
        <f t="shared" si="14"/>
        <v>0.7165260953106416</v>
      </c>
      <c r="J113" s="18">
        <f t="shared" si="15"/>
        <v>178305.2257326408</v>
      </c>
      <c r="K113" s="18">
        <f>IF(N112=0,0,IF(N112&lt;MortgageCalculator!$B$12+MortgageCalculator!$B$7,N112+L113,MortgageCalculator!$B$12+MortgageCalculator!$B$7))</f>
        <v>1722.6339415730192</v>
      </c>
      <c r="L113" s="18">
        <f>J113*MortgageCalculator!$B$5/12</f>
        <v>445.76306433160198</v>
      </c>
      <c r="M113" s="18">
        <f t="shared" si="16"/>
        <v>1276.8708772414172</v>
      </c>
      <c r="N113" s="18">
        <f t="shared" si="9"/>
        <v>177028.35485539938</v>
      </c>
      <c r="P113" s="18">
        <f t="shared" si="10"/>
        <v>93.839086627912934</v>
      </c>
      <c r="Q113" s="19">
        <f>-PV(MortgageCalculator!$B$9/12,B113,0,1,0)</f>
        <v>0.75983283651811495</v>
      </c>
      <c r="S113" s="20">
        <f t="shared" si="11"/>
        <v>71.302019368756191</v>
      </c>
    </row>
    <row r="114" spans="1:19" ht="16.05" customHeight="1" x14ac:dyDescent="0.25">
      <c r="A114" s="15" t="s">
        <v>98</v>
      </c>
      <c r="B114" s="31">
        <v>111</v>
      </c>
      <c r="C114" s="16">
        <f t="shared" si="17"/>
        <v>214957.82859319248</v>
      </c>
      <c r="D114" s="16">
        <f>IF(G113=0,0,IF(G113&lt;MortgageCalculator!$B$12,G113+E114,MortgageCalculator!$B$12))</f>
        <v>1422.6339415730192</v>
      </c>
      <c r="E114" s="16">
        <f>C114*MortgageCalculator!$B$5/12</f>
        <v>537.39457148298118</v>
      </c>
      <c r="F114" s="16">
        <f t="shared" si="12"/>
        <v>885.23937009003805</v>
      </c>
      <c r="G114" s="16">
        <f t="shared" si="13"/>
        <v>214072.58922310243</v>
      </c>
      <c r="H114" s="22">
        <f t="shared" si="14"/>
        <v>0.71357529741034142</v>
      </c>
      <c r="J114" s="18">
        <f t="shared" si="15"/>
        <v>177028.35485539938</v>
      </c>
      <c r="K114" s="18">
        <f>IF(N113=0,0,IF(N113&lt;MortgageCalculator!$B$12+MortgageCalculator!$B$7,N113+L114,MortgageCalculator!$B$12+MortgageCalculator!$B$7))</f>
        <v>1722.6339415730192</v>
      </c>
      <c r="L114" s="18">
        <f>J114*MortgageCalculator!$B$5/12</f>
        <v>442.57088713849839</v>
      </c>
      <c r="M114" s="18">
        <f t="shared" si="16"/>
        <v>1280.0630544345208</v>
      </c>
      <c r="N114" s="18">
        <f t="shared" si="9"/>
        <v>175748.29180096486</v>
      </c>
      <c r="P114" s="18">
        <f t="shared" si="10"/>
        <v>94.823684344482785</v>
      </c>
      <c r="Q114" s="19">
        <f>-PV(MortgageCalculator!$B$9/12,B114,0,1,0)</f>
        <v>0.75793799153926678</v>
      </c>
      <c r="S114" s="20">
        <f t="shared" si="11"/>
        <v>71.870472862410693</v>
      </c>
    </row>
    <row r="115" spans="1:19" ht="16.05" customHeight="1" x14ac:dyDescent="0.25">
      <c r="A115" s="15" t="s">
        <v>98</v>
      </c>
      <c r="B115" s="31">
        <v>112</v>
      </c>
      <c r="C115" s="16">
        <f t="shared" si="17"/>
        <v>214072.58922310243</v>
      </c>
      <c r="D115" s="16">
        <f>IF(G114=0,0,IF(G114&lt;MortgageCalculator!$B$12,G114+E115,MortgageCalculator!$B$12))</f>
        <v>1422.6339415730192</v>
      </c>
      <c r="E115" s="16">
        <f>C115*MortgageCalculator!$B$5/12</f>
        <v>535.18147305775608</v>
      </c>
      <c r="F115" s="16">
        <f t="shared" si="12"/>
        <v>887.45246851526315</v>
      </c>
      <c r="G115" s="16">
        <f t="shared" si="13"/>
        <v>213185.13675458718</v>
      </c>
      <c r="H115" s="22">
        <f t="shared" si="14"/>
        <v>0.71061712251529063</v>
      </c>
      <c r="J115" s="18">
        <f t="shared" si="15"/>
        <v>175748.29180096486</v>
      </c>
      <c r="K115" s="18">
        <f>IF(N114=0,0,IF(N114&lt;MortgageCalculator!$B$12+MortgageCalculator!$B$7,N114+L115,MortgageCalculator!$B$12+MortgageCalculator!$B$7))</f>
        <v>1722.6339415730192</v>
      </c>
      <c r="L115" s="18">
        <f>J115*MortgageCalculator!$B$5/12</f>
        <v>439.37072950241213</v>
      </c>
      <c r="M115" s="18">
        <f t="shared" si="16"/>
        <v>1283.2632120706071</v>
      </c>
      <c r="N115" s="18">
        <f t="shared" si="9"/>
        <v>174465.02858889426</v>
      </c>
      <c r="P115" s="18">
        <f t="shared" si="10"/>
        <v>95.810743555343947</v>
      </c>
      <c r="Q115" s="19">
        <f>-PV(MortgageCalculator!$B$9/12,B115,0,1,0)</f>
        <v>0.75604787185961753</v>
      </c>
      <c r="S115" s="20">
        <f t="shared" si="11"/>
        <v>72.437508766305356</v>
      </c>
    </row>
    <row r="116" spans="1:19" ht="16.05" customHeight="1" x14ac:dyDescent="0.25">
      <c r="A116" s="15" t="s">
        <v>98</v>
      </c>
      <c r="B116" s="31">
        <v>113</v>
      </c>
      <c r="C116" s="16">
        <f t="shared" si="17"/>
        <v>213185.13675458718</v>
      </c>
      <c r="D116" s="16">
        <f>IF(G115=0,0,IF(G115&lt;MortgageCalculator!$B$12,G115+E116,MortgageCalculator!$B$12))</f>
        <v>1422.6339415730192</v>
      </c>
      <c r="E116" s="16">
        <f>C116*MortgageCalculator!$B$5/12</f>
        <v>532.96284188646791</v>
      </c>
      <c r="F116" s="16">
        <f t="shared" si="12"/>
        <v>889.67109968655132</v>
      </c>
      <c r="G116" s="16">
        <f t="shared" si="13"/>
        <v>212295.46565490062</v>
      </c>
      <c r="H116" s="22">
        <f t="shared" si="14"/>
        <v>0.70765155218300202</v>
      </c>
      <c r="J116" s="18">
        <f t="shared" si="15"/>
        <v>174465.02858889426</v>
      </c>
      <c r="K116" s="18">
        <f>IF(N115=0,0,IF(N115&lt;MortgageCalculator!$B$12+MortgageCalculator!$B$7,N115+L116,MortgageCalculator!$B$12+MortgageCalculator!$B$7))</f>
        <v>1722.6339415730192</v>
      </c>
      <c r="L116" s="18">
        <f>J116*MortgageCalculator!$B$5/12</f>
        <v>436.16257147223564</v>
      </c>
      <c r="M116" s="18">
        <f t="shared" si="16"/>
        <v>1286.4713701007836</v>
      </c>
      <c r="N116" s="18">
        <f t="shared" si="9"/>
        <v>173178.55721879349</v>
      </c>
      <c r="P116" s="18">
        <f t="shared" si="10"/>
        <v>96.800270414232273</v>
      </c>
      <c r="Q116" s="19">
        <f>-PV(MortgageCalculator!$B$9/12,B116,0,1,0)</f>
        <v>0.75416246569537926</v>
      </c>
      <c r="S116" s="20">
        <f t="shared" si="11"/>
        <v>73.003130615576879</v>
      </c>
    </row>
    <row r="117" spans="1:19" ht="16.05" customHeight="1" x14ac:dyDescent="0.25">
      <c r="A117" s="15" t="s">
        <v>98</v>
      </c>
      <c r="B117" s="31">
        <v>114</v>
      </c>
      <c r="C117" s="16">
        <f t="shared" si="17"/>
        <v>212295.46565490062</v>
      </c>
      <c r="D117" s="16">
        <f>IF(G116=0,0,IF(G116&lt;MortgageCalculator!$B$12,G116+E117,MortgageCalculator!$B$12))</f>
        <v>1422.6339415730192</v>
      </c>
      <c r="E117" s="16">
        <f>C117*MortgageCalculator!$B$5/12</f>
        <v>530.73866413725148</v>
      </c>
      <c r="F117" s="16">
        <f t="shared" si="12"/>
        <v>891.89527743576775</v>
      </c>
      <c r="G117" s="16">
        <f t="shared" si="13"/>
        <v>211403.57037746484</v>
      </c>
      <c r="H117" s="22">
        <f t="shared" si="14"/>
        <v>0.70467856792488281</v>
      </c>
      <c r="J117" s="18">
        <f t="shared" si="15"/>
        <v>173178.55721879349</v>
      </c>
      <c r="K117" s="18">
        <f>IF(N116=0,0,IF(N116&lt;MortgageCalculator!$B$12+MortgageCalculator!$B$7,N116+L117,MortgageCalculator!$B$12+MortgageCalculator!$B$7))</f>
        <v>1722.6339415730192</v>
      </c>
      <c r="L117" s="18">
        <f>J117*MortgageCalculator!$B$5/12</f>
        <v>432.9463930469837</v>
      </c>
      <c r="M117" s="18">
        <f t="shared" si="16"/>
        <v>1289.6875485260355</v>
      </c>
      <c r="N117" s="18">
        <f t="shared" si="9"/>
        <v>171888.86967026745</v>
      </c>
      <c r="P117" s="18">
        <f t="shared" si="10"/>
        <v>97.792271090267775</v>
      </c>
      <c r="Q117" s="19">
        <f>-PV(MortgageCalculator!$B$9/12,B117,0,1,0)</f>
        <v>0.75228176129214874</v>
      </c>
      <c r="S117" s="20">
        <f t="shared" si="11"/>
        <v>73.567341936545915</v>
      </c>
    </row>
    <row r="118" spans="1:19" ht="16.05" customHeight="1" x14ac:dyDescent="0.25">
      <c r="A118" s="15" t="s">
        <v>98</v>
      </c>
      <c r="B118" s="31">
        <v>115</v>
      </c>
      <c r="C118" s="16">
        <f t="shared" si="17"/>
        <v>211403.57037746484</v>
      </c>
      <c r="D118" s="16">
        <f>IF(G117=0,0,IF(G117&lt;MortgageCalculator!$B$12,G117+E118,MortgageCalculator!$B$12))</f>
        <v>1422.6339415730192</v>
      </c>
      <c r="E118" s="16">
        <f>C118*MortgageCalculator!$B$5/12</f>
        <v>528.50892594366212</v>
      </c>
      <c r="F118" s="16">
        <f t="shared" si="12"/>
        <v>894.12501562935711</v>
      </c>
      <c r="G118" s="16">
        <f t="shared" si="13"/>
        <v>210509.44536183547</v>
      </c>
      <c r="H118" s="22">
        <f t="shared" si="14"/>
        <v>0.70169815120611823</v>
      </c>
      <c r="J118" s="18">
        <f t="shared" si="15"/>
        <v>171888.86967026745</v>
      </c>
      <c r="K118" s="18">
        <f>IF(N117=0,0,IF(N117&lt;MortgageCalculator!$B$12+MortgageCalculator!$B$7,N117+L118,MortgageCalculator!$B$12+MortgageCalculator!$B$7))</f>
        <v>1722.6339415730192</v>
      </c>
      <c r="L118" s="18">
        <f>J118*MortgageCalculator!$B$5/12</f>
        <v>429.72217417566861</v>
      </c>
      <c r="M118" s="18">
        <f t="shared" si="16"/>
        <v>1292.9117673973506</v>
      </c>
      <c r="N118" s="18">
        <f t="shared" si="9"/>
        <v>170595.95790287011</v>
      </c>
      <c r="P118" s="18">
        <f t="shared" si="10"/>
        <v>98.786751767993508</v>
      </c>
      <c r="Q118" s="19">
        <f>-PV(MortgageCalculator!$B$9/12,B118,0,1,0)</f>
        <v>0.75040574692483686</v>
      </c>
      <c r="S118" s="20">
        <f t="shared" si="11"/>
        <v>74.130146246739614</v>
      </c>
    </row>
    <row r="119" spans="1:19" ht="16.05" customHeight="1" x14ac:dyDescent="0.25">
      <c r="A119" s="15" t="s">
        <v>98</v>
      </c>
      <c r="B119" s="31">
        <v>116</v>
      </c>
      <c r="C119" s="16">
        <f t="shared" si="17"/>
        <v>210509.44536183547</v>
      </c>
      <c r="D119" s="16">
        <f>IF(G118=0,0,IF(G118&lt;MortgageCalculator!$B$12,G118+E119,MortgageCalculator!$B$12))</f>
        <v>1422.6339415730192</v>
      </c>
      <c r="E119" s="16">
        <f>C119*MortgageCalculator!$B$5/12</f>
        <v>526.27361340458867</v>
      </c>
      <c r="F119" s="16">
        <f t="shared" si="12"/>
        <v>896.36032816843056</v>
      </c>
      <c r="G119" s="16">
        <f t="shared" si="13"/>
        <v>209613.08503366704</v>
      </c>
      <c r="H119" s="22">
        <f t="shared" si="14"/>
        <v>0.69871028344555686</v>
      </c>
      <c r="J119" s="18">
        <f t="shared" si="15"/>
        <v>170595.95790287011</v>
      </c>
      <c r="K119" s="18">
        <f>IF(N118=0,0,IF(N118&lt;MortgageCalculator!$B$12+MortgageCalculator!$B$7,N118+L119,MortgageCalculator!$B$12+MortgageCalculator!$B$7))</f>
        <v>1722.6339415730192</v>
      </c>
      <c r="L119" s="18">
        <f>J119*MortgageCalculator!$B$5/12</f>
        <v>426.48989475717525</v>
      </c>
      <c r="M119" s="18">
        <f t="shared" si="16"/>
        <v>1296.1440468158439</v>
      </c>
      <c r="N119" s="18">
        <f t="shared" si="9"/>
        <v>169299.81385605427</v>
      </c>
      <c r="P119" s="18">
        <f t="shared" si="10"/>
        <v>99.783718647413423</v>
      </c>
      <c r="Q119" s="19">
        <f>-PV(MortgageCalculator!$B$9/12,B119,0,1,0)</f>
        <v>0.74853441089759287</v>
      </c>
      <c r="S119" s="20">
        <f t="shared" si="11"/>
        <v>74.69154705491276</v>
      </c>
    </row>
    <row r="120" spans="1:19" ht="16.05" customHeight="1" x14ac:dyDescent="0.25">
      <c r="A120" s="15" t="s">
        <v>98</v>
      </c>
      <c r="B120" s="31">
        <v>117</v>
      </c>
      <c r="C120" s="16">
        <f t="shared" si="17"/>
        <v>209613.08503366704</v>
      </c>
      <c r="D120" s="16">
        <f>IF(G119=0,0,IF(G119&lt;MortgageCalculator!$B$12,G119+E120,MortgageCalculator!$B$12))</f>
        <v>1422.6339415730192</v>
      </c>
      <c r="E120" s="16">
        <f>C120*MortgageCalculator!$B$5/12</f>
        <v>524.0327125841676</v>
      </c>
      <c r="F120" s="16">
        <f t="shared" si="12"/>
        <v>898.60122898885163</v>
      </c>
      <c r="G120" s="16">
        <f t="shared" si="13"/>
        <v>208714.4838046782</v>
      </c>
      <c r="H120" s="22">
        <f t="shared" si="14"/>
        <v>0.69571494601559403</v>
      </c>
      <c r="J120" s="18">
        <f t="shared" si="15"/>
        <v>169299.81385605427</v>
      </c>
      <c r="K120" s="18">
        <f>IF(N119=0,0,IF(N119&lt;MortgageCalculator!$B$12+MortgageCalculator!$B$7,N119+L120,MortgageCalculator!$B$12+MortgageCalculator!$B$7))</f>
        <v>1722.6339415730192</v>
      </c>
      <c r="L120" s="18">
        <f>J120*MortgageCalculator!$B$5/12</f>
        <v>423.24953464013566</v>
      </c>
      <c r="M120" s="18">
        <f t="shared" si="16"/>
        <v>1299.3844069328836</v>
      </c>
      <c r="N120" s="18">
        <f t="shared" si="9"/>
        <v>168000.42944912138</v>
      </c>
      <c r="P120" s="18">
        <f t="shared" si="10"/>
        <v>100.78317794403193</v>
      </c>
      <c r="Q120" s="19">
        <f>-PV(MortgageCalculator!$B$9/12,B120,0,1,0)</f>
        <v>0.74666774154373361</v>
      </c>
      <c r="S120" s="20">
        <f t="shared" si="11"/>
        <v>75.251547861070549</v>
      </c>
    </row>
    <row r="121" spans="1:19" ht="16.05" customHeight="1" x14ac:dyDescent="0.25">
      <c r="A121" s="15" t="s">
        <v>98</v>
      </c>
      <c r="B121" s="31">
        <v>118</v>
      </c>
      <c r="C121" s="16">
        <f t="shared" si="17"/>
        <v>208714.4838046782</v>
      </c>
      <c r="D121" s="16">
        <f>IF(G120=0,0,IF(G120&lt;MortgageCalculator!$B$12,G120+E121,MortgageCalculator!$B$12))</f>
        <v>1422.6339415730192</v>
      </c>
      <c r="E121" s="16">
        <f>C121*MortgageCalculator!$B$5/12</f>
        <v>521.78620951169546</v>
      </c>
      <c r="F121" s="16">
        <f t="shared" si="12"/>
        <v>900.84773206132377</v>
      </c>
      <c r="G121" s="16">
        <f t="shared" si="13"/>
        <v>207813.63607261688</v>
      </c>
      <c r="H121" s="22">
        <f t="shared" si="14"/>
        <v>0.69271212024205631</v>
      </c>
      <c r="J121" s="18">
        <f t="shared" si="15"/>
        <v>168000.42944912138</v>
      </c>
      <c r="K121" s="18">
        <f>IF(N120=0,0,IF(N120&lt;MortgageCalculator!$B$12+MortgageCalculator!$B$7,N120+L121,MortgageCalculator!$B$12+MortgageCalculator!$B$7))</f>
        <v>1722.6339415730192</v>
      </c>
      <c r="L121" s="18">
        <f>J121*MortgageCalculator!$B$5/12</f>
        <v>420.00107362280346</v>
      </c>
      <c r="M121" s="18">
        <f t="shared" si="16"/>
        <v>1302.6328679502158</v>
      </c>
      <c r="N121" s="18">
        <f t="shared" si="9"/>
        <v>166697.79658117116</v>
      </c>
      <c r="P121" s="18">
        <f t="shared" si="10"/>
        <v>101.785135888892</v>
      </c>
      <c r="Q121" s="19">
        <f>-PV(MortgageCalculator!$B$9/12,B121,0,1,0)</f>
        <v>0.74480572722566951</v>
      </c>
      <c r="S121" s="20">
        <f t="shared" si="11"/>
        <v>75.810152156489806</v>
      </c>
    </row>
    <row r="122" spans="1:19" ht="16.05" customHeight="1" x14ac:dyDescent="0.25">
      <c r="A122" s="15" t="s">
        <v>98</v>
      </c>
      <c r="B122" s="31">
        <v>119</v>
      </c>
      <c r="C122" s="16">
        <f t="shared" si="17"/>
        <v>207813.63607261688</v>
      </c>
      <c r="D122" s="16">
        <f>IF(G121=0,0,IF(G121&lt;MortgageCalculator!$B$12,G121+E122,MortgageCalculator!$B$12))</f>
        <v>1422.6339415730192</v>
      </c>
      <c r="E122" s="16">
        <f>C122*MortgageCalculator!$B$5/12</f>
        <v>519.53409018154218</v>
      </c>
      <c r="F122" s="16">
        <f t="shared" si="12"/>
        <v>903.09985139147705</v>
      </c>
      <c r="G122" s="16">
        <f t="shared" si="13"/>
        <v>206910.5362212254</v>
      </c>
      <c r="H122" s="22">
        <f t="shared" si="14"/>
        <v>0.68970178740408461</v>
      </c>
      <c r="J122" s="18">
        <f t="shared" si="15"/>
        <v>166697.79658117116</v>
      </c>
      <c r="K122" s="18">
        <f>IF(N121=0,0,IF(N121&lt;MortgageCalculator!$B$12+MortgageCalculator!$B$7,N121+L122,MortgageCalculator!$B$12+MortgageCalculator!$B$7))</f>
        <v>1722.6339415730192</v>
      </c>
      <c r="L122" s="18">
        <f>J122*MortgageCalculator!$B$5/12</f>
        <v>416.74449145292789</v>
      </c>
      <c r="M122" s="18">
        <f t="shared" si="16"/>
        <v>1305.8894501200914</v>
      </c>
      <c r="N122" s="18">
        <f t="shared" si="9"/>
        <v>165391.90713105106</v>
      </c>
      <c r="P122" s="18">
        <f t="shared" si="10"/>
        <v>102.78959872861429</v>
      </c>
      <c r="Q122" s="19">
        <f>-PV(MortgageCalculator!$B$9/12,B122,0,1,0)</f>
        <v>0.74294835633483247</v>
      </c>
      <c r="S122" s="20">
        <f t="shared" si="11"/>
        <v>76.367363423740969</v>
      </c>
    </row>
    <row r="123" spans="1:19" ht="16.05" customHeight="1" x14ac:dyDescent="0.25">
      <c r="A123" s="15" t="s">
        <v>98</v>
      </c>
      <c r="B123" s="31">
        <v>120</v>
      </c>
      <c r="C123" s="16">
        <f t="shared" si="17"/>
        <v>206910.5362212254</v>
      </c>
      <c r="D123" s="16">
        <f>IF(G122=0,0,IF(G122&lt;MortgageCalculator!$B$12,G122+E123,MortgageCalculator!$B$12))</f>
        <v>1422.6339415730192</v>
      </c>
      <c r="E123" s="16">
        <f>C123*MortgageCalculator!$B$5/12</f>
        <v>517.27634055306351</v>
      </c>
      <c r="F123" s="16">
        <f t="shared" si="12"/>
        <v>905.35760101995572</v>
      </c>
      <c r="G123" s="16">
        <f t="shared" si="13"/>
        <v>206005.17862020544</v>
      </c>
      <c r="H123" s="22">
        <f t="shared" si="14"/>
        <v>0.68668392873401807</v>
      </c>
      <c r="J123" s="18">
        <f t="shared" si="15"/>
        <v>165391.90713105106</v>
      </c>
      <c r="K123" s="18">
        <f>IF(N122=0,0,IF(N122&lt;MortgageCalculator!$B$12+MortgageCalculator!$B$7,N122+L123,MortgageCalculator!$B$12+MortgageCalculator!$B$7))</f>
        <v>1722.6339415730192</v>
      </c>
      <c r="L123" s="18">
        <f>J123*MortgageCalculator!$B$5/12</f>
        <v>413.47976782762765</v>
      </c>
      <c r="M123" s="18">
        <f t="shared" si="16"/>
        <v>1309.1541737453915</v>
      </c>
      <c r="N123" s="18">
        <f t="shared" si="9"/>
        <v>164082.75295730567</v>
      </c>
      <c r="P123" s="18">
        <f t="shared" si="10"/>
        <v>103.79657272543585</v>
      </c>
      <c r="Q123" s="19">
        <f>-PV(MortgageCalculator!$B$9/12,B123,0,1,0)</f>
        <v>0.74109561729160356</v>
      </c>
      <c r="S123" s="20">
        <f t="shared" si="11"/>
        <v>76.923185136709705</v>
      </c>
    </row>
    <row r="124" spans="1:19" ht="16.05" customHeight="1" x14ac:dyDescent="0.25">
      <c r="A124" s="15" t="s">
        <v>99</v>
      </c>
      <c r="B124" s="31">
        <v>121</v>
      </c>
      <c r="C124" s="16">
        <f t="shared" si="17"/>
        <v>206005.17862020544</v>
      </c>
      <c r="D124" s="16">
        <f>IF(G123=0,0,IF(G123&lt;MortgageCalculator!$B$12,G123+E124,MortgageCalculator!$B$12))</f>
        <v>1422.6339415730192</v>
      </c>
      <c r="E124" s="16">
        <f>C124*MortgageCalculator!$B$5/12</f>
        <v>515.01294655051356</v>
      </c>
      <c r="F124" s="16">
        <f t="shared" si="12"/>
        <v>907.62099502250567</v>
      </c>
      <c r="G124" s="16">
        <f t="shared" si="13"/>
        <v>205097.55762518293</v>
      </c>
      <c r="H124" s="22">
        <f t="shared" si="14"/>
        <v>0.68365852541727645</v>
      </c>
      <c r="J124" s="18">
        <f t="shared" si="15"/>
        <v>164082.75295730567</v>
      </c>
      <c r="K124" s="18">
        <f>IF(N123=0,0,IF(N123&lt;MortgageCalculator!$B$12+MortgageCalculator!$B$7,N123+L124,MortgageCalculator!$B$12+MortgageCalculator!$B$7))</f>
        <v>1722.6339415730192</v>
      </c>
      <c r="L124" s="18">
        <f>J124*MortgageCalculator!$B$5/12</f>
        <v>410.20688239326415</v>
      </c>
      <c r="M124" s="18">
        <f t="shared" si="16"/>
        <v>1312.4270591797551</v>
      </c>
      <c r="N124" s="18">
        <f t="shared" si="9"/>
        <v>162770.32589812591</v>
      </c>
      <c r="P124" s="18">
        <f t="shared" si="10"/>
        <v>104.80606415724941</v>
      </c>
      <c r="Q124" s="19">
        <f>-PV(MortgageCalculator!$B$9/12,B124,0,1,0)</f>
        <v>0.73924749854524041</v>
      </c>
      <c r="S124" s="20">
        <f t="shared" si="11"/>
        <v>77.477620760618606</v>
      </c>
    </row>
    <row r="125" spans="1:19" ht="16.05" customHeight="1" x14ac:dyDescent="0.25">
      <c r="A125" s="15" t="s">
        <v>99</v>
      </c>
      <c r="B125" s="31">
        <v>122</v>
      </c>
      <c r="C125" s="16">
        <f t="shared" si="17"/>
        <v>205097.55762518293</v>
      </c>
      <c r="D125" s="16">
        <f>IF(G124=0,0,IF(G124&lt;MortgageCalculator!$B$12,G124+E125,MortgageCalculator!$B$12))</f>
        <v>1422.6339415730192</v>
      </c>
      <c r="E125" s="16">
        <f>C125*MortgageCalculator!$B$5/12</f>
        <v>512.74389406295734</v>
      </c>
      <c r="F125" s="16">
        <f t="shared" si="12"/>
        <v>909.89004751006189</v>
      </c>
      <c r="G125" s="16">
        <f t="shared" si="13"/>
        <v>204187.66757767287</v>
      </c>
      <c r="H125" s="22">
        <f t="shared" si="14"/>
        <v>0.68062555859224294</v>
      </c>
      <c r="J125" s="18">
        <f t="shared" si="15"/>
        <v>162770.32589812591</v>
      </c>
      <c r="K125" s="18">
        <f>IF(N124=0,0,IF(N124&lt;MortgageCalculator!$B$12+MortgageCalculator!$B$7,N124+L125,MortgageCalculator!$B$12+MortgageCalculator!$B$7))</f>
        <v>1722.6339415730192</v>
      </c>
      <c r="L125" s="18">
        <f>J125*MortgageCalculator!$B$5/12</f>
        <v>406.92581474531477</v>
      </c>
      <c r="M125" s="18">
        <f t="shared" si="16"/>
        <v>1315.7081268277045</v>
      </c>
      <c r="N125" s="18">
        <f t="shared" si="9"/>
        <v>161454.61777129822</v>
      </c>
      <c r="P125" s="18">
        <f t="shared" si="10"/>
        <v>105.81807931764257</v>
      </c>
      <c r="Q125" s="19">
        <f>-PV(MortgageCalculator!$B$9/12,B125,0,1,0)</f>
        <v>0.73740398857380585</v>
      </c>
      <c r="S125" s="20">
        <f t="shared" si="11"/>
        <v>78.030673752048983</v>
      </c>
    </row>
    <row r="126" spans="1:19" ht="16.05" customHeight="1" x14ac:dyDescent="0.25">
      <c r="A126" s="15" t="s">
        <v>99</v>
      </c>
      <c r="B126" s="31">
        <v>123</v>
      </c>
      <c r="C126" s="16">
        <f t="shared" si="17"/>
        <v>204187.66757767287</v>
      </c>
      <c r="D126" s="16">
        <f>IF(G125=0,0,IF(G125&lt;MortgageCalculator!$B$12,G125+E126,MortgageCalculator!$B$12))</f>
        <v>1422.6339415730192</v>
      </c>
      <c r="E126" s="16">
        <f>C126*MortgageCalculator!$B$5/12</f>
        <v>510.46916894418217</v>
      </c>
      <c r="F126" s="16">
        <f t="shared" si="12"/>
        <v>912.164772628837</v>
      </c>
      <c r="G126" s="16">
        <f t="shared" si="13"/>
        <v>203275.50280504403</v>
      </c>
      <c r="H126" s="22">
        <f t="shared" si="14"/>
        <v>0.67758500935014676</v>
      </c>
      <c r="J126" s="18">
        <f t="shared" si="15"/>
        <v>161454.61777129822</v>
      </c>
      <c r="K126" s="18">
        <f>IF(N125=0,0,IF(N125&lt;MortgageCalculator!$B$12+MortgageCalculator!$B$7,N125+L126,MortgageCalculator!$B$12+MortgageCalculator!$B$7))</f>
        <v>1722.6339415730192</v>
      </c>
      <c r="L126" s="18">
        <f>J126*MortgageCalculator!$B$5/12</f>
        <v>403.63654442824554</v>
      </c>
      <c r="M126" s="18">
        <f t="shared" si="16"/>
        <v>1318.9973971447737</v>
      </c>
      <c r="N126" s="18">
        <f t="shared" si="9"/>
        <v>160135.62037415346</v>
      </c>
      <c r="P126" s="18">
        <f t="shared" si="10"/>
        <v>106.83262451593663</v>
      </c>
      <c r="Q126" s="19">
        <f>-PV(MortgageCalculator!$B$9/12,B126,0,1,0)</f>
        <v>0.73556507588409559</v>
      </c>
      <c r="S126" s="20">
        <f t="shared" si="11"/>
        <v>78.582347558962013</v>
      </c>
    </row>
    <row r="127" spans="1:19" ht="16.05" customHeight="1" x14ac:dyDescent="0.25">
      <c r="A127" s="15" t="s">
        <v>99</v>
      </c>
      <c r="B127" s="31">
        <v>124</v>
      </c>
      <c r="C127" s="16">
        <f t="shared" si="17"/>
        <v>203275.50280504403</v>
      </c>
      <c r="D127" s="16">
        <f>IF(G126=0,0,IF(G126&lt;MortgageCalculator!$B$12,G126+E127,MortgageCalculator!$B$12))</f>
        <v>1422.6339415730192</v>
      </c>
      <c r="E127" s="16">
        <f>C127*MortgageCalculator!$B$5/12</f>
        <v>508.18875701261004</v>
      </c>
      <c r="F127" s="16">
        <f t="shared" si="12"/>
        <v>914.44518456040919</v>
      </c>
      <c r="G127" s="16">
        <f t="shared" si="13"/>
        <v>202361.05762048363</v>
      </c>
      <c r="H127" s="22">
        <f t="shared" si="14"/>
        <v>0.6745368587349454</v>
      </c>
      <c r="J127" s="18">
        <f t="shared" si="15"/>
        <v>160135.62037415346</v>
      </c>
      <c r="K127" s="18">
        <f>IF(N126=0,0,IF(N126&lt;MortgageCalculator!$B$12+MortgageCalculator!$B$7,N126+L127,MortgageCalculator!$B$12+MortgageCalculator!$B$7))</f>
        <v>1722.6339415730192</v>
      </c>
      <c r="L127" s="18">
        <f>J127*MortgageCalculator!$B$5/12</f>
        <v>400.33905093538357</v>
      </c>
      <c r="M127" s="18">
        <f t="shared" si="16"/>
        <v>1322.2948906376357</v>
      </c>
      <c r="N127" s="18">
        <f t="shared" si="9"/>
        <v>158813.32548351583</v>
      </c>
      <c r="P127" s="18">
        <f t="shared" si="10"/>
        <v>107.84970607722647</v>
      </c>
      <c r="Q127" s="19">
        <f>-PV(MortgageCalculator!$B$9/12,B127,0,1,0)</f>
        <v>0.73373074901156676</v>
      </c>
      <c r="S127" s="20">
        <f t="shared" si="11"/>
        <v>79.132645620720709</v>
      </c>
    </row>
    <row r="128" spans="1:19" ht="16.05" customHeight="1" x14ac:dyDescent="0.25">
      <c r="A128" s="15" t="s">
        <v>99</v>
      </c>
      <c r="B128" s="31">
        <v>125</v>
      </c>
      <c r="C128" s="16">
        <f t="shared" si="17"/>
        <v>202361.05762048363</v>
      </c>
      <c r="D128" s="16">
        <f>IF(G127=0,0,IF(G127&lt;MortgageCalculator!$B$12,G127+E128,MortgageCalculator!$B$12))</f>
        <v>1422.6339415730192</v>
      </c>
      <c r="E128" s="16">
        <f>C128*MortgageCalculator!$B$5/12</f>
        <v>505.90264405120905</v>
      </c>
      <c r="F128" s="16">
        <f t="shared" si="12"/>
        <v>916.73129752181012</v>
      </c>
      <c r="G128" s="16">
        <f t="shared" si="13"/>
        <v>201444.3263229618</v>
      </c>
      <c r="H128" s="22">
        <f t="shared" si="14"/>
        <v>0.67148108774320603</v>
      </c>
      <c r="J128" s="18">
        <f t="shared" si="15"/>
        <v>158813.32548351583</v>
      </c>
      <c r="K128" s="18">
        <f>IF(N127=0,0,IF(N127&lt;MortgageCalculator!$B$12+MortgageCalculator!$B$7,N127+L128,MortgageCalculator!$B$12+MortgageCalculator!$B$7))</f>
        <v>1722.6339415730192</v>
      </c>
      <c r="L128" s="18">
        <f>J128*MortgageCalculator!$B$5/12</f>
        <v>397.03331370878959</v>
      </c>
      <c r="M128" s="18">
        <f t="shared" si="16"/>
        <v>1325.6006278642296</v>
      </c>
      <c r="N128" s="18">
        <f t="shared" si="9"/>
        <v>157487.72485565161</v>
      </c>
      <c r="P128" s="18">
        <f t="shared" si="10"/>
        <v>108.86933034241946</v>
      </c>
      <c r="Q128" s="19">
        <f>-PV(MortgageCalculator!$B$9/12,B128,0,1,0)</f>
        <v>0.73190099652026597</v>
      </c>
      <c r="S128" s="20">
        <f t="shared" si="11"/>
        <v>79.681571368110838</v>
      </c>
    </row>
    <row r="129" spans="1:19" ht="16.05" customHeight="1" x14ac:dyDescent="0.25">
      <c r="A129" s="15" t="s">
        <v>99</v>
      </c>
      <c r="B129" s="31">
        <v>126</v>
      </c>
      <c r="C129" s="16">
        <f t="shared" si="17"/>
        <v>201444.3263229618</v>
      </c>
      <c r="D129" s="16">
        <f>IF(G128=0,0,IF(G128&lt;MortgageCalculator!$B$12,G128+E129,MortgageCalculator!$B$12))</f>
        <v>1422.6339415730192</v>
      </c>
      <c r="E129" s="16">
        <f>C129*MortgageCalculator!$B$5/12</f>
        <v>503.61081580740444</v>
      </c>
      <c r="F129" s="16">
        <f t="shared" si="12"/>
        <v>919.02312576561485</v>
      </c>
      <c r="G129" s="16">
        <f t="shared" si="13"/>
        <v>200525.30319719619</v>
      </c>
      <c r="H129" s="22">
        <f t="shared" si="14"/>
        <v>0.66841767732398727</v>
      </c>
      <c r="J129" s="18">
        <f t="shared" si="15"/>
        <v>157487.72485565161</v>
      </c>
      <c r="K129" s="18">
        <f>IF(N128=0,0,IF(N128&lt;MortgageCalculator!$B$12+MortgageCalculator!$B$7,N128+L129,MortgageCalculator!$B$12+MortgageCalculator!$B$7))</f>
        <v>1722.6339415730192</v>
      </c>
      <c r="L129" s="18">
        <f>J129*MortgageCalculator!$B$5/12</f>
        <v>393.71931213912899</v>
      </c>
      <c r="M129" s="18">
        <f t="shared" si="16"/>
        <v>1328.9146294338902</v>
      </c>
      <c r="N129" s="18">
        <f t="shared" si="9"/>
        <v>156158.81022621773</v>
      </c>
      <c r="P129" s="18">
        <f t="shared" si="10"/>
        <v>109.89150366827545</v>
      </c>
      <c r="Q129" s="19">
        <f>-PV(MortgageCalculator!$B$9/12,B129,0,1,0)</f>
        <v>0.73007580700275931</v>
      </c>
      <c r="S129" s="20">
        <f t="shared" si="11"/>
        <v>80.229128223362878</v>
      </c>
    </row>
    <row r="130" spans="1:19" ht="16.05" customHeight="1" x14ac:dyDescent="0.25">
      <c r="A130" s="15" t="s">
        <v>99</v>
      </c>
      <c r="B130" s="31">
        <v>127</v>
      </c>
      <c r="C130" s="16">
        <f t="shared" si="17"/>
        <v>200525.30319719619</v>
      </c>
      <c r="D130" s="16">
        <f>IF(G129=0,0,IF(G129&lt;MortgageCalculator!$B$12,G129+E130,MortgageCalculator!$B$12))</f>
        <v>1422.6339415730192</v>
      </c>
      <c r="E130" s="16">
        <f>C130*MortgageCalculator!$B$5/12</f>
        <v>501.31325799299043</v>
      </c>
      <c r="F130" s="16">
        <f t="shared" si="12"/>
        <v>921.3206835800288</v>
      </c>
      <c r="G130" s="16">
        <f t="shared" si="13"/>
        <v>199603.98251361615</v>
      </c>
      <c r="H130" s="22">
        <f t="shared" si="14"/>
        <v>0.66534660837872051</v>
      </c>
      <c r="J130" s="18">
        <f t="shared" si="15"/>
        <v>156158.81022621773</v>
      </c>
      <c r="K130" s="18">
        <f>IF(N129=0,0,IF(N129&lt;MortgageCalculator!$B$12+MortgageCalculator!$B$7,N129+L130,MortgageCalculator!$B$12+MortgageCalculator!$B$7))</f>
        <v>1722.6339415730192</v>
      </c>
      <c r="L130" s="18">
        <f>J130*MortgageCalculator!$B$5/12</f>
        <v>390.39702556554431</v>
      </c>
      <c r="M130" s="18">
        <f t="shared" si="16"/>
        <v>1332.236916007475</v>
      </c>
      <c r="N130" s="18">
        <f t="shared" si="9"/>
        <v>154826.57331021025</v>
      </c>
      <c r="P130" s="18">
        <f t="shared" si="10"/>
        <v>110.91623242744612</v>
      </c>
      <c r="Q130" s="19">
        <f>-PV(MortgageCalculator!$B$9/12,B130,0,1,0)</f>
        <v>0.72825516908005938</v>
      </c>
      <c r="S130" s="20">
        <f t="shared" si="11"/>
        <v>80.775319600172935</v>
      </c>
    </row>
    <row r="131" spans="1:19" ht="16.05" customHeight="1" x14ac:dyDescent="0.25">
      <c r="A131" s="15" t="s">
        <v>99</v>
      </c>
      <c r="B131" s="31">
        <v>128</v>
      </c>
      <c r="C131" s="16">
        <f t="shared" si="17"/>
        <v>199603.98251361615</v>
      </c>
      <c r="D131" s="16">
        <f>IF(G130=0,0,IF(G130&lt;MortgageCalculator!$B$12,G130+E131,MortgageCalculator!$B$12))</f>
        <v>1422.6339415730192</v>
      </c>
      <c r="E131" s="16">
        <f>C131*MortgageCalculator!$B$5/12</f>
        <v>499.00995628404036</v>
      </c>
      <c r="F131" s="16">
        <f t="shared" si="12"/>
        <v>923.62398528897893</v>
      </c>
      <c r="G131" s="16">
        <f t="shared" si="13"/>
        <v>198680.35852832717</v>
      </c>
      <c r="H131" s="22">
        <f t="shared" si="14"/>
        <v>0.66226786176109054</v>
      </c>
      <c r="J131" s="18">
        <f t="shared" si="15"/>
        <v>154826.57331021025</v>
      </c>
      <c r="K131" s="18">
        <f>IF(N130=0,0,IF(N130&lt;MortgageCalculator!$B$12+MortgageCalculator!$B$7,N130+L131,MortgageCalculator!$B$12+MortgageCalculator!$B$7))</f>
        <v>1722.6339415730192</v>
      </c>
      <c r="L131" s="18">
        <f>J131*MortgageCalculator!$B$5/12</f>
        <v>387.06643327552564</v>
      </c>
      <c r="M131" s="18">
        <f t="shared" si="16"/>
        <v>1335.5675082974935</v>
      </c>
      <c r="N131" s="18">
        <f t="shared" si="9"/>
        <v>153491.00580191275</v>
      </c>
      <c r="P131" s="18">
        <f t="shared" si="10"/>
        <v>111.94352300851472</v>
      </c>
      <c r="Q131" s="19">
        <f>-PV(MortgageCalculator!$B$9/12,B131,0,1,0)</f>
        <v>0.72643907140155528</v>
      </c>
      <c r="S131" s="20">
        <f t="shared" si="11"/>
        <v>81.320148903724075</v>
      </c>
    </row>
    <row r="132" spans="1:19" ht="16.05" customHeight="1" x14ac:dyDescent="0.25">
      <c r="A132" s="15" t="s">
        <v>99</v>
      </c>
      <c r="B132" s="31">
        <v>129</v>
      </c>
      <c r="C132" s="16">
        <f t="shared" si="17"/>
        <v>198680.35852832717</v>
      </c>
      <c r="D132" s="16">
        <f>IF(G131=0,0,IF(G131&lt;MortgageCalculator!$B$12,G131+E132,MortgageCalculator!$B$12))</f>
        <v>1422.6339415730192</v>
      </c>
      <c r="E132" s="16">
        <f>C132*MortgageCalculator!$B$5/12</f>
        <v>496.70089632081789</v>
      </c>
      <c r="F132" s="16">
        <f t="shared" si="12"/>
        <v>925.93304525220128</v>
      </c>
      <c r="G132" s="16">
        <f t="shared" si="13"/>
        <v>197754.42548307497</v>
      </c>
      <c r="H132" s="22">
        <f t="shared" si="14"/>
        <v>0.65918141827691656</v>
      </c>
      <c r="J132" s="18">
        <f t="shared" si="15"/>
        <v>153491.00580191275</v>
      </c>
      <c r="K132" s="18">
        <f>IF(N131=0,0,IF(N131&lt;MortgageCalculator!$B$12+MortgageCalculator!$B$7,N131+L132,MortgageCalculator!$B$12+MortgageCalculator!$B$7))</f>
        <v>1722.6339415730192</v>
      </c>
      <c r="L132" s="18">
        <f>J132*MortgageCalculator!$B$5/12</f>
        <v>383.72751450478182</v>
      </c>
      <c r="M132" s="18">
        <f t="shared" si="16"/>
        <v>1338.9064270682375</v>
      </c>
      <c r="N132" s="18">
        <f t="shared" ref="N132:N195" si="18">J132-M132</f>
        <v>152152.09937484452</v>
      </c>
      <c r="P132" s="18">
        <f t="shared" ref="P132:P195" si="19">E132-L132</f>
        <v>112.97338181603607</v>
      </c>
      <c r="Q132" s="19">
        <f>-PV(MortgageCalculator!$B$9/12,B132,0,1,0)</f>
        <v>0.72462750264494291</v>
      </c>
      <c r="S132" s="20">
        <f t="shared" ref="S132:S195" si="20">P132*Q132</f>
        <v>81.863619530707822</v>
      </c>
    </row>
    <row r="133" spans="1:19" ht="16.05" customHeight="1" x14ac:dyDescent="0.25">
      <c r="A133" s="15" t="s">
        <v>99</v>
      </c>
      <c r="B133" s="31">
        <v>130</v>
      </c>
      <c r="C133" s="16">
        <f t="shared" si="17"/>
        <v>197754.42548307497</v>
      </c>
      <c r="D133" s="16">
        <f>IF(G132=0,0,IF(G132&lt;MortgageCalculator!$B$12,G132+E133,MortgageCalculator!$B$12))</f>
        <v>1422.6339415730192</v>
      </c>
      <c r="E133" s="16">
        <f>C133*MortgageCalculator!$B$5/12</f>
        <v>494.38606370768736</v>
      </c>
      <c r="F133" s="16">
        <f t="shared" ref="F133:F196" si="21">D133-E133</f>
        <v>928.24787786533193</v>
      </c>
      <c r="G133" s="16">
        <f t="shared" ref="G133:G196" si="22">IF(ROUND(C133-F133,0)=0,0,C133-F133)</f>
        <v>196826.17760520964</v>
      </c>
      <c r="H133" s="22">
        <f t="shared" ref="H133:H196" si="23">G133/$C$4</f>
        <v>0.65608725868403217</v>
      </c>
      <c r="J133" s="18">
        <f t="shared" ref="J133:J196" si="24">IF(ROUND(N132,0)&gt;0,N132,0)</f>
        <v>152152.09937484452</v>
      </c>
      <c r="K133" s="18">
        <f>IF(N132=0,0,IF(N132&lt;MortgageCalculator!$B$12+MortgageCalculator!$B$7,N132+L133,MortgageCalculator!$B$12+MortgageCalculator!$B$7))</f>
        <v>1722.6339415730192</v>
      </c>
      <c r="L133" s="18">
        <f>J133*MortgageCalculator!$B$5/12</f>
        <v>380.38024843711128</v>
      </c>
      <c r="M133" s="18">
        <f t="shared" ref="M133:M196" si="25">IF(K133-L133&gt;N132,N132,K133-L133)</f>
        <v>1342.253693135908</v>
      </c>
      <c r="N133" s="18">
        <f t="shared" si="18"/>
        <v>150809.8456817086</v>
      </c>
      <c r="P133" s="18">
        <f t="shared" si="19"/>
        <v>114.00581527057608</v>
      </c>
      <c r="Q133" s="19">
        <f>-PV(MortgageCalculator!$B$9/12,B133,0,1,0)</f>
        <v>0.72282045151615271</v>
      </c>
      <c r="S133" s="20">
        <f t="shared" si="20"/>
        <v>82.405734869344897</v>
      </c>
    </row>
    <row r="134" spans="1:19" ht="16.05" customHeight="1" x14ac:dyDescent="0.25">
      <c r="A134" s="15" t="s">
        <v>99</v>
      </c>
      <c r="B134" s="31">
        <v>131</v>
      </c>
      <c r="C134" s="16">
        <f t="shared" ref="C134:C197" si="26">IF(ROUND(G133,0)=0,0,G133)</f>
        <v>196826.17760520964</v>
      </c>
      <c r="D134" s="16">
        <f>IF(G133=0,0,IF(G133&lt;MortgageCalculator!$B$12,G133+E134,MortgageCalculator!$B$12))</f>
        <v>1422.6339415730192</v>
      </c>
      <c r="E134" s="16">
        <f>C134*MortgageCalculator!$B$5/12</f>
        <v>492.06544401302409</v>
      </c>
      <c r="F134" s="16">
        <f t="shared" si="21"/>
        <v>930.56849755999519</v>
      </c>
      <c r="G134" s="16">
        <f t="shared" si="22"/>
        <v>195895.60910764965</v>
      </c>
      <c r="H134" s="22">
        <f t="shared" si="23"/>
        <v>0.65298536369216553</v>
      </c>
      <c r="J134" s="18">
        <f t="shared" si="24"/>
        <v>150809.8456817086</v>
      </c>
      <c r="K134" s="18">
        <f>IF(N133=0,0,IF(N133&lt;MortgageCalculator!$B$12+MortgageCalculator!$B$7,N133+L134,MortgageCalculator!$B$12+MortgageCalculator!$B$7))</f>
        <v>1722.6339415730192</v>
      </c>
      <c r="L134" s="18">
        <f>J134*MortgageCalculator!$B$5/12</f>
        <v>377.02461420427147</v>
      </c>
      <c r="M134" s="18">
        <f t="shared" si="25"/>
        <v>1345.6093273687477</v>
      </c>
      <c r="N134" s="18">
        <f t="shared" si="18"/>
        <v>149464.23635433984</v>
      </c>
      <c r="P134" s="18">
        <f t="shared" si="19"/>
        <v>115.04082980875262</v>
      </c>
      <c r="Q134" s="19">
        <f>-PV(MortgageCalculator!$B$9/12,B134,0,1,0)</f>
        <v>0.72101790674927957</v>
      </c>
      <c r="S134" s="20">
        <f t="shared" si="20"/>
        <v>82.94649829940694</v>
      </c>
    </row>
    <row r="135" spans="1:19" ht="16.05" customHeight="1" x14ac:dyDescent="0.25">
      <c r="A135" s="15" t="s">
        <v>99</v>
      </c>
      <c r="B135" s="31">
        <v>132</v>
      </c>
      <c r="C135" s="16">
        <f t="shared" si="26"/>
        <v>195895.60910764965</v>
      </c>
      <c r="D135" s="16">
        <f>IF(G134=0,0,IF(G134&lt;MortgageCalculator!$B$12,G134+E135,MortgageCalculator!$B$12))</f>
        <v>1422.6339415730192</v>
      </c>
      <c r="E135" s="16">
        <f>C135*MortgageCalculator!$B$5/12</f>
        <v>489.73902276912412</v>
      </c>
      <c r="F135" s="16">
        <f t="shared" si="21"/>
        <v>932.89491880389505</v>
      </c>
      <c r="G135" s="16">
        <f t="shared" si="22"/>
        <v>194962.71418884577</v>
      </c>
      <c r="H135" s="22">
        <f t="shared" si="23"/>
        <v>0.64987571396281918</v>
      </c>
      <c r="J135" s="18">
        <f t="shared" si="24"/>
        <v>149464.23635433984</v>
      </c>
      <c r="K135" s="18">
        <f>IF(N134=0,0,IF(N134&lt;MortgageCalculator!$B$12+MortgageCalculator!$B$7,N134+L135,MortgageCalculator!$B$12+MortgageCalculator!$B$7))</f>
        <v>1722.6339415730192</v>
      </c>
      <c r="L135" s="18">
        <f>J135*MortgageCalculator!$B$5/12</f>
        <v>373.66059088584962</v>
      </c>
      <c r="M135" s="18">
        <f t="shared" si="25"/>
        <v>1348.9733506871696</v>
      </c>
      <c r="N135" s="18">
        <f t="shared" si="18"/>
        <v>148115.26300365268</v>
      </c>
      <c r="P135" s="18">
        <f t="shared" si="19"/>
        <v>116.0784318832745</v>
      </c>
      <c r="Q135" s="19">
        <f>-PV(MortgageCalculator!$B$9/12,B135,0,1,0)</f>
        <v>0.71921985710651326</v>
      </c>
      <c r="S135" s="20">
        <f t="shared" si="20"/>
        <v>83.485913192236822</v>
      </c>
    </row>
    <row r="136" spans="1:19" ht="16.05" customHeight="1" x14ac:dyDescent="0.25">
      <c r="A136" s="15" t="s">
        <v>100</v>
      </c>
      <c r="B136" s="31">
        <v>133</v>
      </c>
      <c r="C136" s="16">
        <f t="shared" si="26"/>
        <v>194962.71418884577</v>
      </c>
      <c r="D136" s="16">
        <f>IF(G135=0,0,IF(G135&lt;MortgageCalculator!$B$12,G135+E136,MortgageCalculator!$B$12))</f>
        <v>1422.6339415730192</v>
      </c>
      <c r="E136" s="16">
        <f>C136*MortgageCalculator!$B$5/12</f>
        <v>487.40678547211445</v>
      </c>
      <c r="F136" s="16">
        <f t="shared" si="21"/>
        <v>935.22715610090472</v>
      </c>
      <c r="G136" s="16">
        <f t="shared" si="22"/>
        <v>194027.48703274486</v>
      </c>
      <c r="H136" s="22">
        <f t="shared" si="23"/>
        <v>0.64675829010914954</v>
      </c>
      <c r="J136" s="18">
        <f t="shared" si="24"/>
        <v>148115.26300365268</v>
      </c>
      <c r="K136" s="18">
        <f>IF(N135=0,0,IF(N135&lt;MortgageCalculator!$B$12+MortgageCalculator!$B$7,N135+L136,MortgageCalculator!$B$12+MortgageCalculator!$B$7))</f>
        <v>1722.6339415730192</v>
      </c>
      <c r="L136" s="18">
        <f>J136*MortgageCalculator!$B$5/12</f>
        <v>370.28815750913168</v>
      </c>
      <c r="M136" s="18">
        <f t="shared" si="25"/>
        <v>1352.3457840638875</v>
      </c>
      <c r="N136" s="18">
        <f t="shared" si="18"/>
        <v>146762.91721958879</v>
      </c>
      <c r="P136" s="18">
        <f t="shared" si="19"/>
        <v>117.11862796298277</v>
      </c>
      <c r="Q136" s="19">
        <f>-PV(MortgageCalculator!$B$9/12,B136,0,1,0)</f>
        <v>0.71742629137806813</v>
      </c>
      <c r="S136" s="20">
        <f t="shared" si="20"/>
        <v>84.023982910770428</v>
      </c>
    </row>
    <row r="137" spans="1:19" ht="16.05" customHeight="1" x14ac:dyDescent="0.25">
      <c r="A137" s="15" t="s">
        <v>100</v>
      </c>
      <c r="B137" s="31">
        <v>134</v>
      </c>
      <c r="C137" s="16">
        <f t="shared" si="26"/>
        <v>194027.48703274486</v>
      </c>
      <c r="D137" s="16">
        <f>IF(G136=0,0,IF(G136&lt;MortgageCalculator!$B$12,G136+E137,MortgageCalculator!$B$12))</f>
        <v>1422.6339415730192</v>
      </c>
      <c r="E137" s="16">
        <f>C137*MortgageCalculator!$B$5/12</f>
        <v>485.06871758186213</v>
      </c>
      <c r="F137" s="16">
        <f t="shared" si="21"/>
        <v>937.56522399115715</v>
      </c>
      <c r="G137" s="16">
        <f t="shared" si="22"/>
        <v>193089.92180875372</v>
      </c>
      <c r="H137" s="22">
        <f t="shared" si="23"/>
        <v>0.64363307269584569</v>
      </c>
      <c r="J137" s="18">
        <f t="shared" si="24"/>
        <v>146762.91721958879</v>
      </c>
      <c r="K137" s="18">
        <f>IF(N136=0,0,IF(N136&lt;MortgageCalculator!$B$12+MortgageCalculator!$B$7,N136+L137,MortgageCalculator!$B$12+MortgageCalculator!$B$7))</f>
        <v>1722.6339415730192</v>
      </c>
      <c r="L137" s="18">
        <f>J137*MortgageCalculator!$B$5/12</f>
        <v>366.90729304897195</v>
      </c>
      <c r="M137" s="18">
        <f t="shared" si="25"/>
        <v>1355.7266485240473</v>
      </c>
      <c r="N137" s="18">
        <f t="shared" si="18"/>
        <v>145407.19057106474</v>
      </c>
      <c r="P137" s="18">
        <f t="shared" si="19"/>
        <v>118.16142453289018</v>
      </c>
      <c r="Q137" s="19">
        <f>-PV(MortgageCalculator!$B$9/12,B137,0,1,0)</f>
        <v>0.71563719838211293</v>
      </c>
      <c r="S137" s="20">
        <f t="shared" si="20"/>
        <v>84.560710809556994</v>
      </c>
    </row>
    <row r="138" spans="1:19" ht="16.05" customHeight="1" x14ac:dyDescent="0.25">
      <c r="A138" s="15" t="s">
        <v>100</v>
      </c>
      <c r="B138" s="31">
        <v>135</v>
      </c>
      <c r="C138" s="16">
        <f t="shared" si="26"/>
        <v>193089.92180875372</v>
      </c>
      <c r="D138" s="16">
        <f>IF(G137=0,0,IF(G137&lt;MortgageCalculator!$B$12,G137+E138,MortgageCalculator!$B$12))</f>
        <v>1422.6339415730192</v>
      </c>
      <c r="E138" s="16">
        <f>C138*MortgageCalculator!$B$5/12</f>
        <v>482.72480452188432</v>
      </c>
      <c r="F138" s="16">
        <f t="shared" si="21"/>
        <v>939.90913705113485</v>
      </c>
      <c r="G138" s="16">
        <f t="shared" si="22"/>
        <v>192150.01267170257</v>
      </c>
      <c r="H138" s="22">
        <f t="shared" si="23"/>
        <v>0.64050004223900858</v>
      </c>
      <c r="J138" s="18">
        <f t="shared" si="24"/>
        <v>145407.19057106474</v>
      </c>
      <c r="K138" s="18">
        <f>IF(N137=0,0,IF(N137&lt;MortgageCalculator!$B$12+MortgageCalculator!$B$7,N137+L138,MortgageCalculator!$B$12+MortgageCalculator!$B$7))</f>
        <v>1722.6339415730192</v>
      </c>
      <c r="L138" s="18">
        <f>J138*MortgageCalculator!$B$5/12</f>
        <v>363.51797642766184</v>
      </c>
      <c r="M138" s="18">
        <f t="shared" si="25"/>
        <v>1359.1159651453574</v>
      </c>
      <c r="N138" s="18">
        <f t="shared" si="18"/>
        <v>144048.07460591939</v>
      </c>
      <c r="P138" s="18">
        <f t="shared" si="19"/>
        <v>119.20682809422249</v>
      </c>
      <c r="Q138" s="19">
        <f>-PV(MortgageCalculator!$B$9/12,B138,0,1,0)</f>
        <v>0.71385256696470123</v>
      </c>
      <c r="S138" s="20">
        <f t="shared" si="20"/>
        <v>85.096100234780593</v>
      </c>
    </row>
    <row r="139" spans="1:19" ht="16.05" customHeight="1" x14ac:dyDescent="0.25">
      <c r="A139" s="15" t="s">
        <v>100</v>
      </c>
      <c r="B139" s="31">
        <v>136</v>
      </c>
      <c r="C139" s="16">
        <f t="shared" si="26"/>
        <v>192150.01267170257</v>
      </c>
      <c r="D139" s="16">
        <f>IF(G138=0,0,IF(G138&lt;MortgageCalculator!$B$12,G138+E139,MortgageCalculator!$B$12))</f>
        <v>1422.6339415730192</v>
      </c>
      <c r="E139" s="16">
        <f>C139*MortgageCalculator!$B$5/12</f>
        <v>480.37503167925638</v>
      </c>
      <c r="F139" s="16">
        <f t="shared" si="21"/>
        <v>942.25890989376285</v>
      </c>
      <c r="G139" s="16">
        <f t="shared" si="22"/>
        <v>191207.7537618088</v>
      </c>
      <c r="H139" s="22">
        <f t="shared" si="23"/>
        <v>0.63735917920602936</v>
      </c>
      <c r="J139" s="18">
        <f t="shared" si="24"/>
        <v>144048.07460591939</v>
      </c>
      <c r="K139" s="18">
        <f>IF(N138=0,0,IF(N138&lt;MortgageCalculator!$B$12+MortgageCalculator!$B$7,N138+L139,MortgageCalculator!$B$12+MortgageCalculator!$B$7))</f>
        <v>1722.6339415730192</v>
      </c>
      <c r="L139" s="18">
        <f>J139*MortgageCalculator!$B$5/12</f>
        <v>360.12018651479843</v>
      </c>
      <c r="M139" s="18">
        <f t="shared" si="25"/>
        <v>1362.5137550582208</v>
      </c>
      <c r="N139" s="18">
        <f t="shared" si="18"/>
        <v>142685.56085086116</v>
      </c>
      <c r="P139" s="18">
        <f t="shared" si="19"/>
        <v>120.25484516445795</v>
      </c>
      <c r="Q139" s="19">
        <f>-PV(MortgageCalculator!$B$9/12,B139,0,1,0)</f>
        <v>0.71207238599970191</v>
      </c>
      <c r="S139" s="20">
        <f t="shared" si="20"/>
        <v>85.630154524280286</v>
      </c>
    </row>
    <row r="140" spans="1:19" ht="16.05" customHeight="1" x14ac:dyDescent="0.25">
      <c r="A140" s="15" t="s">
        <v>100</v>
      </c>
      <c r="B140" s="31">
        <v>137</v>
      </c>
      <c r="C140" s="16">
        <f t="shared" si="26"/>
        <v>191207.7537618088</v>
      </c>
      <c r="D140" s="16">
        <f>IF(G139=0,0,IF(G139&lt;MortgageCalculator!$B$12,G139+E140,MortgageCalculator!$B$12))</f>
        <v>1422.6339415730192</v>
      </c>
      <c r="E140" s="16">
        <f>C140*MortgageCalculator!$B$5/12</f>
        <v>478.01938440452199</v>
      </c>
      <c r="F140" s="16">
        <f t="shared" si="21"/>
        <v>944.61455716849719</v>
      </c>
      <c r="G140" s="16">
        <f t="shared" si="22"/>
        <v>190263.13920464029</v>
      </c>
      <c r="H140" s="22">
        <f t="shared" si="23"/>
        <v>0.63421046401546766</v>
      </c>
      <c r="J140" s="18">
        <f t="shared" si="24"/>
        <v>142685.56085086116</v>
      </c>
      <c r="K140" s="18">
        <f>IF(N139=0,0,IF(N139&lt;MortgageCalculator!$B$12+MortgageCalculator!$B$7,N139+L140,MortgageCalculator!$B$12+MortgageCalculator!$B$7))</f>
        <v>1722.6339415730192</v>
      </c>
      <c r="L140" s="18">
        <f>J140*MortgageCalculator!$B$5/12</f>
        <v>356.71390212715295</v>
      </c>
      <c r="M140" s="18">
        <f t="shared" si="25"/>
        <v>1365.9200394458662</v>
      </c>
      <c r="N140" s="18">
        <f t="shared" si="18"/>
        <v>141319.6408114153</v>
      </c>
      <c r="P140" s="18">
        <f t="shared" si="19"/>
        <v>121.30548227736904</v>
      </c>
      <c r="Q140" s="19">
        <f>-PV(MortgageCalculator!$B$9/12,B140,0,1,0)</f>
        <v>0.71029664438873008</v>
      </c>
      <c r="S140" s="20">
        <f t="shared" si="20"/>
        <v>86.162877007571794</v>
      </c>
    </row>
    <row r="141" spans="1:19" ht="16.05" customHeight="1" x14ac:dyDescent="0.25">
      <c r="A141" s="15" t="s">
        <v>100</v>
      </c>
      <c r="B141" s="31">
        <v>138</v>
      </c>
      <c r="C141" s="16">
        <f t="shared" si="26"/>
        <v>190263.13920464029</v>
      </c>
      <c r="D141" s="16">
        <f>IF(G140=0,0,IF(G140&lt;MortgageCalculator!$B$12,G140+E141,MortgageCalculator!$B$12))</f>
        <v>1422.6339415730192</v>
      </c>
      <c r="E141" s="16">
        <f>C141*MortgageCalculator!$B$5/12</f>
        <v>475.65784801160072</v>
      </c>
      <c r="F141" s="16">
        <f t="shared" si="21"/>
        <v>946.97609356141857</v>
      </c>
      <c r="G141" s="16">
        <f t="shared" si="22"/>
        <v>189316.16311107887</v>
      </c>
      <c r="H141" s="22">
        <f t="shared" si="23"/>
        <v>0.63105387703692961</v>
      </c>
      <c r="J141" s="18">
        <f t="shared" si="24"/>
        <v>141319.6408114153</v>
      </c>
      <c r="K141" s="18">
        <f>IF(N140=0,0,IF(N140&lt;MortgageCalculator!$B$12+MortgageCalculator!$B$7,N140+L141,MortgageCalculator!$B$12+MortgageCalculator!$B$7))</f>
        <v>1722.6339415730192</v>
      </c>
      <c r="L141" s="18">
        <f>J141*MortgageCalculator!$B$5/12</f>
        <v>353.29910202853824</v>
      </c>
      <c r="M141" s="18">
        <f t="shared" si="25"/>
        <v>1369.3348395444809</v>
      </c>
      <c r="N141" s="18">
        <f t="shared" si="18"/>
        <v>139950.30597187081</v>
      </c>
      <c r="P141" s="18">
        <f t="shared" si="19"/>
        <v>122.35874598306248</v>
      </c>
      <c r="Q141" s="19">
        <f>-PV(MortgageCalculator!$B$9/12,B141,0,1,0)</f>
        <v>0.70852533106107751</v>
      </c>
      <c r="S141" s="20">
        <f t="shared" si="20"/>
        <v>86.694271005867634</v>
      </c>
    </row>
    <row r="142" spans="1:19" ht="16.05" customHeight="1" x14ac:dyDescent="0.25">
      <c r="A142" s="15" t="s">
        <v>100</v>
      </c>
      <c r="B142" s="31">
        <v>139</v>
      </c>
      <c r="C142" s="16">
        <f t="shared" si="26"/>
        <v>189316.16311107887</v>
      </c>
      <c r="D142" s="16">
        <f>IF(G141=0,0,IF(G141&lt;MortgageCalculator!$B$12,G141+E142,MortgageCalculator!$B$12))</f>
        <v>1422.6339415730192</v>
      </c>
      <c r="E142" s="16">
        <f>C142*MortgageCalculator!$B$5/12</f>
        <v>473.29040777769711</v>
      </c>
      <c r="F142" s="16">
        <f t="shared" si="21"/>
        <v>949.34353379532217</v>
      </c>
      <c r="G142" s="16">
        <f t="shared" si="22"/>
        <v>188366.81957728355</v>
      </c>
      <c r="H142" s="22">
        <f t="shared" si="23"/>
        <v>0.62788939859094517</v>
      </c>
      <c r="J142" s="18">
        <f t="shared" si="24"/>
        <v>139950.30597187081</v>
      </c>
      <c r="K142" s="18">
        <f>IF(N141=0,0,IF(N141&lt;MortgageCalculator!$B$12+MortgageCalculator!$B$7,N141+L142,MortgageCalculator!$B$12+MortgageCalculator!$B$7))</f>
        <v>1722.6339415730192</v>
      </c>
      <c r="L142" s="18">
        <f>J142*MortgageCalculator!$B$5/12</f>
        <v>349.87576492967702</v>
      </c>
      <c r="M142" s="18">
        <f t="shared" si="25"/>
        <v>1372.7581766433423</v>
      </c>
      <c r="N142" s="18">
        <f t="shared" si="18"/>
        <v>138577.54779522747</v>
      </c>
      <c r="P142" s="18">
        <f t="shared" si="19"/>
        <v>123.41464284802009</v>
      </c>
      <c r="Q142" s="19">
        <f>-PV(MortgageCalculator!$B$9/12,B142,0,1,0)</f>
        <v>0.70675843497364355</v>
      </c>
      <c r="S142" s="20">
        <f t="shared" si="20"/>
        <v>87.224339832097854</v>
      </c>
    </row>
    <row r="143" spans="1:19" ht="16.05" customHeight="1" x14ac:dyDescent="0.25">
      <c r="A143" s="15" t="s">
        <v>100</v>
      </c>
      <c r="B143" s="31">
        <v>140</v>
      </c>
      <c r="C143" s="16">
        <f t="shared" si="26"/>
        <v>188366.81957728355</v>
      </c>
      <c r="D143" s="16">
        <f>IF(G142=0,0,IF(G142&lt;MortgageCalculator!$B$12,G142+E143,MortgageCalculator!$B$12))</f>
        <v>1422.6339415730192</v>
      </c>
      <c r="E143" s="16">
        <f>C143*MortgageCalculator!$B$5/12</f>
        <v>470.91704894320884</v>
      </c>
      <c r="F143" s="16">
        <f t="shared" si="21"/>
        <v>951.71689262981045</v>
      </c>
      <c r="G143" s="16">
        <f t="shared" si="22"/>
        <v>187415.10268465374</v>
      </c>
      <c r="H143" s="22">
        <f t="shared" si="23"/>
        <v>0.62471700894884585</v>
      </c>
      <c r="J143" s="18">
        <f t="shared" si="24"/>
        <v>138577.54779522747</v>
      </c>
      <c r="K143" s="18">
        <f>IF(N142=0,0,IF(N142&lt;MortgageCalculator!$B$12+MortgageCalculator!$B$7,N142+L143,MortgageCalculator!$B$12+MortgageCalculator!$B$7))</f>
        <v>1722.6339415730192</v>
      </c>
      <c r="L143" s="18">
        <f>J143*MortgageCalculator!$B$5/12</f>
        <v>346.44386948806869</v>
      </c>
      <c r="M143" s="18">
        <f t="shared" si="25"/>
        <v>1376.1900720849505</v>
      </c>
      <c r="N143" s="18">
        <f t="shared" si="18"/>
        <v>137201.35772314252</v>
      </c>
      <c r="P143" s="18">
        <f t="shared" si="19"/>
        <v>124.47317945514015</v>
      </c>
      <c r="Q143" s="19">
        <f>-PV(MortgageCalculator!$B$9/12,B143,0,1,0)</f>
        <v>0.70499594511086627</v>
      </c>
      <c r="S143" s="20">
        <f t="shared" si="20"/>
        <v>87.753086790930993</v>
      </c>
    </row>
    <row r="144" spans="1:19" ht="16.05" customHeight="1" x14ac:dyDescent="0.25">
      <c r="A144" s="15" t="s">
        <v>100</v>
      </c>
      <c r="B144" s="31">
        <v>141</v>
      </c>
      <c r="C144" s="16">
        <f t="shared" si="26"/>
        <v>187415.10268465374</v>
      </c>
      <c r="D144" s="16">
        <f>IF(G143=0,0,IF(G143&lt;MortgageCalculator!$B$12,G143+E144,MortgageCalculator!$B$12))</f>
        <v>1422.6339415730192</v>
      </c>
      <c r="E144" s="16">
        <f>C144*MortgageCalculator!$B$5/12</f>
        <v>468.5377567116343</v>
      </c>
      <c r="F144" s="16">
        <f t="shared" si="21"/>
        <v>954.09618486138493</v>
      </c>
      <c r="G144" s="16">
        <f t="shared" si="22"/>
        <v>186461.00649979236</v>
      </c>
      <c r="H144" s="22">
        <f t="shared" si="23"/>
        <v>0.6215366883326412</v>
      </c>
      <c r="J144" s="18">
        <f t="shared" si="24"/>
        <v>137201.35772314252</v>
      </c>
      <c r="K144" s="18">
        <f>IF(N143=0,0,IF(N143&lt;MortgageCalculator!$B$12+MortgageCalculator!$B$7,N143+L144,MortgageCalculator!$B$12+MortgageCalculator!$B$7))</f>
        <v>1722.6339415730192</v>
      </c>
      <c r="L144" s="18">
        <f>J144*MortgageCalculator!$B$5/12</f>
        <v>343.0033943078563</v>
      </c>
      <c r="M144" s="18">
        <f t="shared" si="25"/>
        <v>1379.6305472651629</v>
      </c>
      <c r="N144" s="18">
        <f t="shared" si="18"/>
        <v>135821.72717587734</v>
      </c>
      <c r="P144" s="18">
        <f t="shared" si="19"/>
        <v>125.534362403778</v>
      </c>
      <c r="Q144" s="19">
        <f>-PV(MortgageCalculator!$B$9/12,B144,0,1,0)</f>
        <v>0.70323785048465459</v>
      </c>
      <c r="S144" s="20">
        <f t="shared" si="20"/>
        <v>88.280515178794488</v>
      </c>
    </row>
    <row r="145" spans="1:19" ht="16.05" customHeight="1" x14ac:dyDescent="0.25">
      <c r="A145" s="15" t="s">
        <v>100</v>
      </c>
      <c r="B145" s="31">
        <v>142</v>
      </c>
      <c r="C145" s="16">
        <f t="shared" si="26"/>
        <v>186461.00649979236</v>
      </c>
      <c r="D145" s="16">
        <f>IF(G144=0,0,IF(G144&lt;MortgageCalculator!$B$12,G144+E145,MortgageCalculator!$B$12))</f>
        <v>1422.6339415730192</v>
      </c>
      <c r="E145" s="16">
        <f>C145*MortgageCalculator!$B$5/12</f>
        <v>466.15251624948087</v>
      </c>
      <c r="F145" s="16">
        <f t="shared" si="21"/>
        <v>956.48142532353836</v>
      </c>
      <c r="G145" s="16">
        <f t="shared" si="22"/>
        <v>185504.52507446881</v>
      </c>
      <c r="H145" s="22">
        <f t="shared" si="23"/>
        <v>0.61834841691489606</v>
      </c>
      <c r="J145" s="18">
        <f t="shared" si="24"/>
        <v>135821.72717587734</v>
      </c>
      <c r="K145" s="18">
        <f>IF(N144=0,0,IF(N144&lt;MortgageCalculator!$B$12+MortgageCalculator!$B$7,N144+L145,MortgageCalculator!$B$12+MortgageCalculator!$B$7))</f>
        <v>1722.6339415730192</v>
      </c>
      <c r="L145" s="18">
        <f>J145*MortgageCalculator!$B$5/12</f>
        <v>339.55431793969336</v>
      </c>
      <c r="M145" s="18">
        <f t="shared" si="25"/>
        <v>1383.0796236333258</v>
      </c>
      <c r="N145" s="18">
        <f t="shared" si="18"/>
        <v>134438.64755224402</v>
      </c>
      <c r="P145" s="18">
        <f t="shared" si="19"/>
        <v>126.59819830978751</v>
      </c>
      <c r="Q145" s="19">
        <f>-PV(MortgageCalculator!$B$9/12,B145,0,1,0)</f>
        <v>0.70148414013431903</v>
      </c>
      <c r="S145" s="20">
        <f t="shared" si="20"/>
        <v>88.806628283895293</v>
      </c>
    </row>
    <row r="146" spans="1:19" ht="16.05" customHeight="1" x14ac:dyDescent="0.25">
      <c r="A146" s="15" t="s">
        <v>100</v>
      </c>
      <c r="B146" s="31">
        <v>143</v>
      </c>
      <c r="C146" s="16">
        <f t="shared" si="26"/>
        <v>185504.52507446881</v>
      </c>
      <c r="D146" s="16">
        <f>IF(G145=0,0,IF(G145&lt;MortgageCalculator!$B$12,G145+E146,MortgageCalculator!$B$12))</f>
        <v>1422.6339415730192</v>
      </c>
      <c r="E146" s="16">
        <f>C146*MortgageCalculator!$B$5/12</f>
        <v>463.761312686172</v>
      </c>
      <c r="F146" s="16">
        <f t="shared" si="21"/>
        <v>958.87262888684722</v>
      </c>
      <c r="G146" s="16">
        <f t="shared" si="22"/>
        <v>184545.65244558197</v>
      </c>
      <c r="H146" s="22">
        <f t="shared" si="23"/>
        <v>0.61515217481860662</v>
      </c>
      <c r="J146" s="18">
        <f t="shared" si="24"/>
        <v>134438.64755224402</v>
      </c>
      <c r="K146" s="18">
        <f>IF(N145=0,0,IF(N145&lt;MortgageCalculator!$B$12+MortgageCalculator!$B$7,N145+L146,MortgageCalculator!$B$12+MortgageCalculator!$B$7))</f>
        <v>1722.6339415730192</v>
      </c>
      <c r="L146" s="18">
        <f>J146*MortgageCalculator!$B$5/12</f>
        <v>336.09661888061004</v>
      </c>
      <c r="M146" s="18">
        <f t="shared" si="25"/>
        <v>1386.5373226924091</v>
      </c>
      <c r="N146" s="18">
        <f t="shared" si="18"/>
        <v>133052.11022955162</v>
      </c>
      <c r="P146" s="18">
        <f t="shared" si="19"/>
        <v>127.66469380556197</v>
      </c>
      <c r="Q146" s="19">
        <f>-PV(MortgageCalculator!$B$9/12,B146,0,1,0)</f>
        <v>0.69973480312650282</v>
      </c>
      <c r="S146" s="20">
        <f t="shared" si="20"/>
        <v>89.331429386240174</v>
      </c>
    </row>
    <row r="147" spans="1:19" ht="16.05" customHeight="1" x14ac:dyDescent="0.25">
      <c r="A147" s="15" t="s">
        <v>100</v>
      </c>
      <c r="B147" s="31">
        <v>144</v>
      </c>
      <c r="C147" s="16">
        <f t="shared" si="26"/>
        <v>184545.65244558197</v>
      </c>
      <c r="D147" s="16">
        <f>IF(G146=0,0,IF(G146&lt;MortgageCalculator!$B$12,G146+E147,MortgageCalculator!$B$12))</f>
        <v>1422.6339415730192</v>
      </c>
      <c r="E147" s="16">
        <f>C147*MortgageCalculator!$B$5/12</f>
        <v>461.36413111395495</v>
      </c>
      <c r="F147" s="16">
        <f t="shared" si="21"/>
        <v>961.26981045906427</v>
      </c>
      <c r="G147" s="16">
        <f t="shared" si="22"/>
        <v>183584.38263512292</v>
      </c>
      <c r="H147" s="22">
        <f t="shared" si="23"/>
        <v>0.61194794211707637</v>
      </c>
      <c r="J147" s="18">
        <f t="shared" si="24"/>
        <v>133052.11022955162</v>
      </c>
      <c r="K147" s="18">
        <f>IF(N146=0,0,IF(N146&lt;MortgageCalculator!$B$12+MortgageCalculator!$B$7,N146+L147,MortgageCalculator!$B$12+MortgageCalculator!$B$7))</f>
        <v>1722.6339415730192</v>
      </c>
      <c r="L147" s="18">
        <f>J147*MortgageCalculator!$B$5/12</f>
        <v>332.63027557387903</v>
      </c>
      <c r="M147" s="18">
        <f t="shared" si="25"/>
        <v>1390.0036659991401</v>
      </c>
      <c r="N147" s="18">
        <f t="shared" si="18"/>
        <v>131662.10656355249</v>
      </c>
      <c r="P147" s="18">
        <f t="shared" si="19"/>
        <v>128.73385554007592</v>
      </c>
      <c r="Q147" s="19">
        <f>-PV(MortgageCalculator!$B$9/12,B147,0,1,0)</f>
        <v>0.69798982855511493</v>
      </c>
      <c r="S147" s="20">
        <f t="shared" si="20"/>
        <v>89.854921757656527</v>
      </c>
    </row>
    <row r="148" spans="1:19" ht="16.05" customHeight="1" x14ac:dyDescent="0.25">
      <c r="A148" s="15" t="s">
        <v>101</v>
      </c>
      <c r="B148" s="31">
        <v>145</v>
      </c>
      <c r="C148" s="16">
        <f t="shared" si="26"/>
        <v>183584.38263512292</v>
      </c>
      <c r="D148" s="16">
        <f>IF(G147=0,0,IF(G147&lt;MortgageCalculator!$B$12,G147+E148,MortgageCalculator!$B$12))</f>
        <v>1422.6339415730192</v>
      </c>
      <c r="E148" s="16">
        <f>C148*MortgageCalculator!$B$5/12</f>
        <v>458.96095658780729</v>
      </c>
      <c r="F148" s="16">
        <f t="shared" si="21"/>
        <v>963.672984985212</v>
      </c>
      <c r="G148" s="16">
        <f t="shared" si="22"/>
        <v>182620.70965013772</v>
      </c>
      <c r="H148" s="22">
        <f t="shared" si="23"/>
        <v>0.60873569883379242</v>
      </c>
      <c r="J148" s="18">
        <f t="shared" si="24"/>
        <v>131662.10656355249</v>
      </c>
      <c r="K148" s="18">
        <f>IF(N147=0,0,IF(N147&lt;MortgageCalculator!$B$12+MortgageCalculator!$B$7,N147+L148,MortgageCalculator!$B$12+MortgageCalculator!$B$7))</f>
        <v>1722.6339415730192</v>
      </c>
      <c r="L148" s="18">
        <f>J148*MortgageCalculator!$B$5/12</f>
        <v>329.15526640888123</v>
      </c>
      <c r="M148" s="18">
        <f t="shared" si="25"/>
        <v>1393.4786751641379</v>
      </c>
      <c r="N148" s="18">
        <f t="shared" si="18"/>
        <v>130268.62788838835</v>
      </c>
      <c r="P148" s="18">
        <f t="shared" si="19"/>
        <v>129.80569017892606</v>
      </c>
      <c r="Q148" s="19">
        <f>-PV(MortgageCalculator!$B$9/12,B148,0,1,0)</f>
        <v>0.6962492055412618</v>
      </c>
      <c r="S148" s="20">
        <f t="shared" si="20"/>
        <v>90.377108661812429</v>
      </c>
    </row>
    <row r="149" spans="1:19" ht="16.05" customHeight="1" x14ac:dyDescent="0.25">
      <c r="A149" s="15" t="s">
        <v>101</v>
      </c>
      <c r="B149" s="31">
        <v>146</v>
      </c>
      <c r="C149" s="16">
        <f t="shared" si="26"/>
        <v>182620.70965013772</v>
      </c>
      <c r="D149" s="16">
        <f>IF(G148=0,0,IF(G148&lt;MortgageCalculator!$B$12,G148+E149,MortgageCalculator!$B$12))</f>
        <v>1422.6339415730192</v>
      </c>
      <c r="E149" s="16">
        <f>C149*MortgageCalculator!$B$5/12</f>
        <v>456.55177412534431</v>
      </c>
      <c r="F149" s="16">
        <f t="shared" si="21"/>
        <v>966.08216744767492</v>
      </c>
      <c r="G149" s="16">
        <f t="shared" si="22"/>
        <v>181654.62748269006</v>
      </c>
      <c r="H149" s="22">
        <f t="shared" si="23"/>
        <v>0.60551542494230026</v>
      </c>
      <c r="J149" s="18">
        <f t="shared" si="24"/>
        <v>130268.62788838835</v>
      </c>
      <c r="K149" s="18">
        <f>IF(N148=0,0,IF(N148&lt;MortgageCalculator!$B$12+MortgageCalculator!$B$7,N148+L149,MortgageCalculator!$B$12+MortgageCalculator!$B$7))</f>
        <v>1722.6339415730192</v>
      </c>
      <c r="L149" s="18">
        <f>J149*MortgageCalculator!$B$5/12</f>
        <v>325.67156972097087</v>
      </c>
      <c r="M149" s="18">
        <f t="shared" si="25"/>
        <v>1396.9623718520484</v>
      </c>
      <c r="N149" s="18">
        <f t="shared" si="18"/>
        <v>128871.6655165363</v>
      </c>
      <c r="P149" s="18">
        <f t="shared" si="19"/>
        <v>130.88020440437344</v>
      </c>
      <c r="Q149" s="19">
        <f>-PV(MortgageCalculator!$B$9/12,B149,0,1,0)</f>
        <v>0.69451292323317881</v>
      </c>
      <c r="S149" s="20">
        <f t="shared" si="20"/>
        <v>90.897993354237371</v>
      </c>
    </row>
    <row r="150" spans="1:19" ht="16.05" customHeight="1" x14ac:dyDescent="0.25">
      <c r="A150" s="15" t="s">
        <v>101</v>
      </c>
      <c r="B150" s="31">
        <v>147</v>
      </c>
      <c r="C150" s="16">
        <f t="shared" si="26"/>
        <v>181654.62748269006</v>
      </c>
      <c r="D150" s="16">
        <f>IF(G149=0,0,IF(G149&lt;MortgageCalculator!$B$12,G149+E150,MortgageCalculator!$B$12))</f>
        <v>1422.6339415730192</v>
      </c>
      <c r="E150" s="16">
        <f>C150*MortgageCalculator!$B$5/12</f>
        <v>454.13656870672509</v>
      </c>
      <c r="F150" s="16">
        <f t="shared" si="21"/>
        <v>968.4973728662942</v>
      </c>
      <c r="G150" s="16">
        <f t="shared" si="22"/>
        <v>180686.13010982377</v>
      </c>
      <c r="H150" s="22">
        <f t="shared" si="23"/>
        <v>0.60228710036607924</v>
      </c>
      <c r="J150" s="18">
        <f t="shared" si="24"/>
        <v>128871.6655165363</v>
      </c>
      <c r="K150" s="18">
        <f>IF(N149=0,0,IF(N149&lt;MortgageCalculator!$B$12+MortgageCalculator!$B$7,N149+L150,MortgageCalculator!$B$12+MortgageCalculator!$B$7))</f>
        <v>1722.6339415730192</v>
      </c>
      <c r="L150" s="18">
        <f>J150*MortgageCalculator!$B$5/12</f>
        <v>322.17916379134073</v>
      </c>
      <c r="M150" s="18">
        <f t="shared" si="25"/>
        <v>1400.4547777816786</v>
      </c>
      <c r="N150" s="18">
        <f t="shared" si="18"/>
        <v>127471.21073875463</v>
      </c>
      <c r="P150" s="18">
        <f t="shared" si="19"/>
        <v>131.95740491538436</v>
      </c>
      <c r="Q150" s="19">
        <f>-PV(MortgageCalculator!$B$9/12,B150,0,1,0)</f>
        <v>0.69278097080616352</v>
      </c>
      <c r="S150" s="20">
        <f t="shared" si="20"/>
        <v>91.417579082341987</v>
      </c>
    </row>
    <row r="151" spans="1:19" ht="16.05" customHeight="1" x14ac:dyDescent="0.25">
      <c r="A151" s="15" t="s">
        <v>101</v>
      </c>
      <c r="B151" s="31">
        <v>148</v>
      </c>
      <c r="C151" s="16">
        <f t="shared" si="26"/>
        <v>180686.13010982377</v>
      </c>
      <c r="D151" s="16">
        <f>IF(G150=0,0,IF(G150&lt;MortgageCalculator!$B$12,G150+E151,MortgageCalculator!$B$12))</f>
        <v>1422.6339415730192</v>
      </c>
      <c r="E151" s="16">
        <f>C151*MortgageCalculator!$B$5/12</f>
        <v>451.71532527455946</v>
      </c>
      <c r="F151" s="16">
        <f t="shared" si="21"/>
        <v>970.91861629845971</v>
      </c>
      <c r="G151" s="16">
        <f t="shared" si="22"/>
        <v>179715.2114935253</v>
      </c>
      <c r="H151" s="22">
        <f t="shared" si="23"/>
        <v>0.59905070497841773</v>
      </c>
      <c r="J151" s="18">
        <f t="shared" si="24"/>
        <v>127471.21073875463</v>
      </c>
      <c r="K151" s="18">
        <f>IF(N150=0,0,IF(N150&lt;MortgageCalculator!$B$12+MortgageCalculator!$B$7,N150+L151,MortgageCalculator!$B$12+MortgageCalculator!$B$7))</f>
        <v>1722.6339415730192</v>
      </c>
      <c r="L151" s="18">
        <f>J151*MortgageCalculator!$B$5/12</f>
        <v>318.67802684688655</v>
      </c>
      <c r="M151" s="18">
        <f t="shared" si="25"/>
        <v>1403.9559147261327</v>
      </c>
      <c r="N151" s="18">
        <f t="shared" si="18"/>
        <v>126067.2548240285</v>
      </c>
      <c r="P151" s="18">
        <f t="shared" si="19"/>
        <v>133.03729842767291</v>
      </c>
      <c r="Q151" s="19">
        <f>-PV(MortgageCalculator!$B$9/12,B151,0,1,0)</f>
        <v>0.69105333746250719</v>
      </c>
      <c r="S151" s="20">
        <f t="shared" si="20"/>
        <v>91.935869085438924</v>
      </c>
    </row>
    <row r="152" spans="1:19" ht="16.05" customHeight="1" x14ac:dyDescent="0.25">
      <c r="A152" s="15" t="s">
        <v>101</v>
      </c>
      <c r="B152" s="31">
        <v>149</v>
      </c>
      <c r="C152" s="16">
        <f t="shared" si="26"/>
        <v>179715.2114935253</v>
      </c>
      <c r="D152" s="16">
        <f>IF(G151=0,0,IF(G151&lt;MortgageCalculator!$B$12,G151+E152,MortgageCalculator!$B$12))</f>
        <v>1422.6339415730192</v>
      </c>
      <c r="E152" s="16">
        <f>C152*MortgageCalculator!$B$5/12</f>
        <v>449.28802873381323</v>
      </c>
      <c r="F152" s="16">
        <f t="shared" si="21"/>
        <v>973.34591283920599</v>
      </c>
      <c r="G152" s="16">
        <f t="shared" si="22"/>
        <v>178741.86558068611</v>
      </c>
      <c r="H152" s="22">
        <f t="shared" si="23"/>
        <v>0.595806218602287</v>
      </c>
      <c r="J152" s="18">
        <f t="shared" si="24"/>
        <v>126067.2548240285</v>
      </c>
      <c r="K152" s="18">
        <f>IF(N151=0,0,IF(N151&lt;MortgageCalculator!$B$12+MortgageCalculator!$B$7,N151+L152,MortgageCalculator!$B$12+MortgageCalculator!$B$7))</f>
        <v>1722.6339415730192</v>
      </c>
      <c r="L152" s="18">
        <f>J152*MortgageCalculator!$B$5/12</f>
        <v>315.16813706007122</v>
      </c>
      <c r="M152" s="18">
        <f t="shared" si="25"/>
        <v>1407.4658045129481</v>
      </c>
      <c r="N152" s="18">
        <f t="shared" si="18"/>
        <v>124659.78901951555</v>
      </c>
      <c r="P152" s="18">
        <f t="shared" si="19"/>
        <v>134.11989167374202</v>
      </c>
      <c r="Q152" s="19">
        <f>-PV(MortgageCalculator!$B$9/12,B152,0,1,0)</f>
        <v>0.68933001243142877</v>
      </c>
      <c r="S152" s="20">
        <f t="shared" si="20"/>
        <v>92.452866594762469</v>
      </c>
    </row>
    <row r="153" spans="1:19" ht="16.05" customHeight="1" x14ac:dyDescent="0.25">
      <c r="A153" s="15" t="s">
        <v>101</v>
      </c>
      <c r="B153" s="31">
        <v>150</v>
      </c>
      <c r="C153" s="16">
        <f t="shared" si="26"/>
        <v>178741.86558068611</v>
      </c>
      <c r="D153" s="16">
        <f>IF(G152=0,0,IF(G152&lt;MortgageCalculator!$B$12,G152+E153,MortgageCalculator!$B$12))</f>
        <v>1422.6339415730192</v>
      </c>
      <c r="E153" s="16">
        <f>C153*MortgageCalculator!$B$5/12</f>
        <v>446.85466395171528</v>
      </c>
      <c r="F153" s="16">
        <f t="shared" si="21"/>
        <v>975.77927762130389</v>
      </c>
      <c r="G153" s="16">
        <f t="shared" si="22"/>
        <v>177766.0863030648</v>
      </c>
      <c r="H153" s="22">
        <f t="shared" si="23"/>
        <v>0.59255362101021603</v>
      </c>
      <c r="J153" s="18">
        <f t="shared" si="24"/>
        <v>124659.78901951555</v>
      </c>
      <c r="K153" s="18">
        <f>IF(N152=0,0,IF(N152&lt;MortgageCalculator!$B$12+MortgageCalculator!$B$7,N152+L153,MortgageCalculator!$B$12+MortgageCalculator!$B$7))</f>
        <v>1722.6339415730192</v>
      </c>
      <c r="L153" s="18">
        <f>J153*MortgageCalculator!$B$5/12</f>
        <v>311.64947254878888</v>
      </c>
      <c r="M153" s="18">
        <f t="shared" si="25"/>
        <v>1410.9844690242303</v>
      </c>
      <c r="N153" s="18">
        <f t="shared" si="18"/>
        <v>123248.80455049132</v>
      </c>
      <c r="P153" s="18">
        <f t="shared" si="19"/>
        <v>135.2051914029264</v>
      </c>
      <c r="Q153" s="19">
        <f>-PV(MortgageCalculator!$B$9/12,B153,0,1,0)</f>
        <v>0.68761098496900641</v>
      </c>
      <c r="S153" s="20">
        <f t="shared" si="20"/>
        <v>92.968574833489257</v>
      </c>
    </row>
    <row r="154" spans="1:19" ht="16.05" customHeight="1" x14ac:dyDescent="0.25">
      <c r="A154" s="15" t="s">
        <v>101</v>
      </c>
      <c r="B154" s="31">
        <v>151</v>
      </c>
      <c r="C154" s="16">
        <f t="shared" si="26"/>
        <v>177766.0863030648</v>
      </c>
      <c r="D154" s="16">
        <f>IF(G153=0,0,IF(G153&lt;MortgageCalculator!$B$12,G153+E154,MortgageCalculator!$B$12))</f>
        <v>1422.6339415730192</v>
      </c>
      <c r="E154" s="16">
        <f>C154*MortgageCalculator!$B$5/12</f>
        <v>444.415215757662</v>
      </c>
      <c r="F154" s="16">
        <f t="shared" si="21"/>
        <v>978.21872581535717</v>
      </c>
      <c r="G154" s="16">
        <f t="shared" si="22"/>
        <v>176787.86757724945</v>
      </c>
      <c r="H154" s="22">
        <f t="shared" si="23"/>
        <v>0.58929289192416479</v>
      </c>
      <c r="J154" s="18">
        <f t="shared" si="24"/>
        <v>123248.80455049132</v>
      </c>
      <c r="K154" s="18">
        <f>IF(N153=0,0,IF(N153&lt;MortgageCalculator!$B$12+MortgageCalculator!$B$7,N153+L154,MortgageCalculator!$B$12+MortgageCalculator!$B$7))</f>
        <v>1722.6339415730192</v>
      </c>
      <c r="L154" s="18">
        <f>J154*MortgageCalculator!$B$5/12</f>
        <v>308.12201137622827</v>
      </c>
      <c r="M154" s="18">
        <f t="shared" si="25"/>
        <v>1414.5119301967909</v>
      </c>
      <c r="N154" s="18">
        <f t="shared" si="18"/>
        <v>121834.29262029452</v>
      </c>
      <c r="P154" s="18">
        <f t="shared" si="19"/>
        <v>136.29320438143372</v>
      </c>
      <c r="Q154" s="19">
        <f>-PV(MortgageCalculator!$B$9/12,B154,0,1,0)</f>
        <v>0.68589624435811103</v>
      </c>
      <c r="S154" s="20">
        <f t="shared" si="20"/>
        <v>93.482997016757835</v>
      </c>
    </row>
    <row r="155" spans="1:19" ht="16.05" customHeight="1" x14ac:dyDescent="0.25">
      <c r="A155" s="15" t="s">
        <v>101</v>
      </c>
      <c r="B155" s="31">
        <v>152</v>
      </c>
      <c r="C155" s="16">
        <f t="shared" si="26"/>
        <v>176787.86757724945</v>
      </c>
      <c r="D155" s="16">
        <f>IF(G154=0,0,IF(G154&lt;MortgageCalculator!$B$12,G154+E155,MortgageCalculator!$B$12))</f>
        <v>1422.6339415730192</v>
      </c>
      <c r="E155" s="16">
        <f>C155*MortgageCalculator!$B$5/12</f>
        <v>441.96966894312362</v>
      </c>
      <c r="F155" s="16">
        <f t="shared" si="21"/>
        <v>980.66427262989555</v>
      </c>
      <c r="G155" s="16">
        <f t="shared" si="22"/>
        <v>175807.20330461956</v>
      </c>
      <c r="H155" s="22">
        <f t="shared" si="23"/>
        <v>0.58602401101539847</v>
      </c>
      <c r="J155" s="18">
        <f t="shared" si="24"/>
        <v>121834.29262029452</v>
      </c>
      <c r="K155" s="18">
        <f>IF(N154=0,0,IF(N154&lt;MortgageCalculator!$B$12+MortgageCalculator!$B$7,N154+L155,MortgageCalculator!$B$12+MortgageCalculator!$B$7))</f>
        <v>1722.6339415730192</v>
      </c>
      <c r="L155" s="18">
        <f>J155*MortgageCalculator!$B$5/12</f>
        <v>304.58573155073628</v>
      </c>
      <c r="M155" s="18">
        <f t="shared" si="25"/>
        <v>1418.048210022283</v>
      </c>
      <c r="N155" s="18">
        <f t="shared" si="18"/>
        <v>120416.24441027224</v>
      </c>
      <c r="P155" s="18">
        <f t="shared" si="19"/>
        <v>137.38393739238734</v>
      </c>
      <c r="Q155" s="19">
        <f>-PV(MortgageCalculator!$B$9/12,B155,0,1,0)</f>
        <v>0.68418577990834029</v>
      </c>
      <c r="S155" s="20">
        <f t="shared" si="20"/>
        <v>93.996136351689131</v>
      </c>
    </row>
    <row r="156" spans="1:19" ht="16.05" customHeight="1" x14ac:dyDescent="0.25">
      <c r="A156" s="15" t="s">
        <v>101</v>
      </c>
      <c r="B156" s="31">
        <v>153</v>
      </c>
      <c r="C156" s="16">
        <f t="shared" si="26"/>
        <v>175807.20330461956</v>
      </c>
      <c r="D156" s="16">
        <f>IF(G155=0,0,IF(G155&lt;MortgageCalculator!$B$12,G155+E156,MortgageCalculator!$B$12))</f>
        <v>1422.6339415730192</v>
      </c>
      <c r="E156" s="16">
        <f>C156*MortgageCalculator!$B$5/12</f>
        <v>439.51800826154886</v>
      </c>
      <c r="F156" s="16">
        <f t="shared" si="21"/>
        <v>983.11593331147037</v>
      </c>
      <c r="G156" s="16">
        <f t="shared" si="22"/>
        <v>174824.08737130809</v>
      </c>
      <c r="H156" s="22">
        <f t="shared" si="23"/>
        <v>0.58274695790436026</v>
      </c>
      <c r="J156" s="18">
        <f t="shared" si="24"/>
        <v>120416.24441027224</v>
      </c>
      <c r="K156" s="18">
        <f>IF(N155=0,0,IF(N155&lt;MortgageCalculator!$B$12+MortgageCalculator!$B$7,N155+L156,MortgageCalculator!$B$12+MortgageCalculator!$B$7))</f>
        <v>1722.6339415730192</v>
      </c>
      <c r="L156" s="18">
        <f>J156*MortgageCalculator!$B$5/12</f>
        <v>301.04061102568056</v>
      </c>
      <c r="M156" s="18">
        <f t="shared" si="25"/>
        <v>1421.5933305473386</v>
      </c>
      <c r="N156" s="18">
        <f t="shared" si="18"/>
        <v>118994.65107972489</v>
      </c>
      <c r="P156" s="18">
        <f t="shared" si="19"/>
        <v>138.4773972358683</v>
      </c>
      <c r="Q156" s="19">
        <f>-PV(MortgageCalculator!$B$9/12,B156,0,1,0)</f>
        <v>0.68247958095595029</v>
      </c>
      <c r="S156" s="20">
        <f t="shared" si="20"/>
        <v>94.507996037406059</v>
      </c>
    </row>
    <row r="157" spans="1:19" ht="16.05" customHeight="1" x14ac:dyDescent="0.25">
      <c r="A157" s="15" t="s">
        <v>101</v>
      </c>
      <c r="B157" s="31">
        <v>154</v>
      </c>
      <c r="C157" s="16">
        <f t="shared" si="26"/>
        <v>174824.08737130809</v>
      </c>
      <c r="D157" s="16">
        <f>IF(G156=0,0,IF(G156&lt;MortgageCalculator!$B$12,G156+E157,MortgageCalculator!$B$12))</f>
        <v>1422.6339415730192</v>
      </c>
      <c r="E157" s="16">
        <f>C157*MortgageCalculator!$B$5/12</f>
        <v>437.06021842827022</v>
      </c>
      <c r="F157" s="16">
        <f t="shared" si="21"/>
        <v>985.57372314474901</v>
      </c>
      <c r="G157" s="16">
        <f t="shared" si="22"/>
        <v>173838.51364816335</v>
      </c>
      <c r="H157" s="22">
        <f t="shared" si="23"/>
        <v>0.57946171216054454</v>
      </c>
      <c r="J157" s="18">
        <f t="shared" si="24"/>
        <v>118994.65107972489</v>
      </c>
      <c r="K157" s="18">
        <f>IF(N156=0,0,IF(N156&lt;MortgageCalculator!$B$12+MortgageCalculator!$B$7,N156+L157,MortgageCalculator!$B$12+MortgageCalculator!$B$7))</f>
        <v>1722.6339415730192</v>
      </c>
      <c r="L157" s="18">
        <f>J157*MortgageCalculator!$B$5/12</f>
        <v>297.48662769931224</v>
      </c>
      <c r="M157" s="18">
        <f t="shared" si="25"/>
        <v>1425.1473138737069</v>
      </c>
      <c r="N157" s="18">
        <f t="shared" si="18"/>
        <v>117569.50376585119</v>
      </c>
      <c r="P157" s="18">
        <f t="shared" si="19"/>
        <v>139.57359072895798</v>
      </c>
      <c r="Q157" s="19">
        <f>-PV(MortgageCalculator!$B$9/12,B157,0,1,0)</f>
        <v>0.68077763686379089</v>
      </c>
      <c r="S157" s="20">
        <f t="shared" si="20"/>
        <v>95.01857926505393</v>
      </c>
    </row>
    <row r="158" spans="1:19" ht="16.05" customHeight="1" x14ac:dyDescent="0.25">
      <c r="A158" s="15" t="s">
        <v>101</v>
      </c>
      <c r="B158" s="31">
        <v>155</v>
      </c>
      <c r="C158" s="16">
        <f t="shared" si="26"/>
        <v>173838.51364816335</v>
      </c>
      <c r="D158" s="16">
        <f>IF(G157=0,0,IF(G157&lt;MortgageCalculator!$B$12,G157+E158,MortgageCalculator!$B$12))</f>
        <v>1422.6339415730192</v>
      </c>
      <c r="E158" s="16">
        <f>C158*MortgageCalculator!$B$5/12</f>
        <v>434.59628412040837</v>
      </c>
      <c r="F158" s="16">
        <f t="shared" si="21"/>
        <v>988.0376574526108</v>
      </c>
      <c r="G158" s="16">
        <f t="shared" si="22"/>
        <v>172850.47599071075</v>
      </c>
      <c r="H158" s="22">
        <f t="shared" si="23"/>
        <v>0.5761682533023692</v>
      </c>
      <c r="J158" s="18">
        <f t="shared" si="24"/>
        <v>117569.50376585119</v>
      </c>
      <c r="K158" s="18">
        <f>IF(N157=0,0,IF(N157&lt;MortgageCalculator!$B$12+MortgageCalculator!$B$7,N157+L158,MortgageCalculator!$B$12+MortgageCalculator!$B$7))</f>
        <v>1722.6339415730192</v>
      </c>
      <c r="L158" s="18">
        <f>J158*MortgageCalculator!$B$5/12</f>
        <v>293.92375941462797</v>
      </c>
      <c r="M158" s="18">
        <f t="shared" si="25"/>
        <v>1428.7101821583913</v>
      </c>
      <c r="N158" s="18">
        <f t="shared" si="18"/>
        <v>116140.79358369279</v>
      </c>
      <c r="P158" s="18">
        <f t="shared" si="19"/>
        <v>140.6725247057804</v>
      </c>
      <c r="Q158" s="19">
        <f>-PV(MortgageCalculator!$B$9/12,B158,0,1,0)</f>
        <v>0.67907993702123781</v>
      </c>
      <c r="S158" s="20">
        <f t="shared" si="20"/>
        <v>95.527889217819876</v>
      </c>
    </row>
    <row r="159" spans="1:19" ht="16.05" customHeight="1" x14ac:dyDescent="0.25">
      <c r="A159" s="15" t="s">
        <v>101</v>
      </c>
      <c r="B159" s="31">
        <v>156</v>
      </c>
      <c r="C159" s="16">
        <f t="shared" si="26"/>
        <v>172850.47599071075</v>
      </c>
      <c r="D159" s="16">
        <f>IF(G158=0,0,IF(G158&lt;MortgageCalculator!$B$12,G158+E159,MortgageCalculator!$B$12))</f>
        <v>1422.6339415730192</v>
      </c>
      <c r="E159" s="16">
        <f>C159*MortgageCalculator!$B$5/12</f>
        <v>432.12618997677686</v>
      </c>
      <c r="F159" s="16">
        <f t="shared" si="21"/>
        <v>990.50775159624231</v>
      </c>
      <c r="G159" s="16">
        <f t="shared" si="22"/>
        <v>171859.9682391145</v>
      </c>
      <c r="H159" s="22">
        <f t="shared" si="23"/>
        <v>0.57286656079704834</v>
      </c>
      <c r="J159" s="18">
        <f t="shared" si="24"/>
        <v>116140.79358369279</v>
      </c>
      <c r="K159" s="18">
        <f>IF(N158=0,0,IF(N158&lt;MortgageCalculator!$B$12+MortgageCalculator!$B$7,N158+L159,MortgageCalculator!$B$12+MortgageCalculator!$B$7))</f>
        <v>1722.6339415730192</v>
      </c>
      <c r="L159" s="18">
        <f>J159*MortgageCalculator!$B$5/12</f>
        <v>290.35198395923197</v>
      </c>
      <c r="M159" s="18">
        <f t="shared" si="25"/>
        <v>1432.2819576137872</v>
      </c>
      <c r="N159" s="18">
        <f t="shared" si="18"/>
        <v>114708.51162607901</v>
      </c>
      <c r="P159" s="18">
        <f t="shared" si="19"/>
        <v>141.77420601754488</v>
      </c>
      <c r="Q159" s="19">
        <f>-PV(MortgageCalculator!$B$9/12,B159,0,1,0)</f>
        <v>0.67738647084412762</v>
      </c>
      <c r="S159" s="20">
        <f t="shared" si="20"/>
        <v>96.035929070953017</v>
      </c>
    </row>
    <row r="160" spans="1:19" ht="16.05" customHeight="1" x14ac:dyDescent="0.25">
      <c r="A160" s="15" t="s">
        <v>102</v>
      </c>
      <c r="B160" s="31">
        <v>157</v>
      </c>
      <c r="C160" s="16">
        <f t="shared" si="26"/>
        <v>171859.9682391145</v>
      </c>
      <c r="D160" s="16">
        <f>IF(G159=0,0,IF(G159&lt;MortgageCalculator!$B$12,G159+E160,MortgageCalculator!$B$12))</f>
        <v>1422.6339415730192</v>
      </c>
      <c r="E160" s="16">
        <f>C160*MortgageCalculator!$B$5/12</f>
        <v>429.64992059778621</v>
      </c>
      <c r="F160" s="16">
        <f t="shared" si="21"/>
        <v>992.98402097523308</v>
      </c>
      <c r="G160" s="16">
        <f t="shared" si="22"/>
        <v>170866.98421813926</v>
      </c>
      <c r="H160" s="22">
        <f t="shared" si="23"/>
        <v>0.56955661406046421</v>
      </c>
      <c r="J160" s="18">
        <f t="shared" si="24"/>
        <v>114708.51162607901</v>
      </c>
      <c r="K160" s="18">
        <f>IF(N159=0,0,IF(N159&lt;MortgageCalculator!$B$12+MortgageCalculator!$B$7,N159+L160,MortgageCalculator!$B$12+MortgageCalculator!$B$7))</f>
        <v>1722.6339415730192</v>
      </c>
      <c r="L160" s="18">
        <f>J160*MortgageCalculator!$B$5/12</f>
        <v>286.77127906519752</v>
      </c>
      <c r="M160" s="18">
        <f t="shared" si="25"/>
        <v>1435.8626625078218</v>
      </c>
      <c r="N160" s="18">
        <f t="shared" si="18"/>
        <v>113272.64896357119</v>
      </c>
      <c r="P160" s="18">
        <f t="shared" si="19"/>
        <v>142.87864153258869</v>
      </c>
      <c r="Q160" s="19">
        <f>-PV(MortgageCalculator!$B$9/12,B160,0,1,0)</f>
        <v>0.67569722777469077</v>
      </c>
      <c r="S160" s="20">
        <f t="shared" si="20"/>
        <v>96.542701991783971</v>
      </c>
    </row>
    <row r="161" spans="1:19" ht="16.05" customHeight="1" x14ac:dyDescent="0.25">
      <c r="A161" s="15" t="s">
        <v>102</v>
      </c>
      <c r="B161" s="31">
        <v>158</v>
      </c>
      <c r="C161" s="16">
        <f t="shared" si="26"/>
        <v>170866.98421813926</v>
      </c>
      <c r="D161" s="16">
        <f>IF(G160=0,0,IF(G160&lt;MortgageCalculator!$B$12,G160+E161,MortgageCalculator!$B$12))</f>
        <v>1422.6339415730192</v>
      </c>
      <c r="E161" s="16">
        <f>C161*MortgageCalculator!$B$5/12</f>
        <v>427.16746054534815</v>
      </c>
      <c r="F161" s="16">
        <f t="shared" si="21"/>
        <v>995.46648102767108</v>
      </c>
      <c r="G161" s="16">
        <f t="shared" si="22"/>
        <v>169871.5177371116</v>
      </c>
      <c r="H161" s="22">
        <f t="shared" si="23"/>
        <v>0.56623839245703866</v>
      </c>
      <c r="J161" s="18">
        <f t="shared" si="24"/>
        <v>113272.64896357119</v>
      </c>
      <c r="K161" s="18">
        <f>IF(N160=0,0,IF(N160&lt;MortgageCalculator!$B$12+MortgageCalculator!$B$7,N160+L161,MortgageCalculator!$B$12+MortgageCalculator!$B$7))</f>
        <v>1722.6339415730192</v>
      </c>
      <c r="L161" s="18">
        <f>J161*MortgageCalculator!$B$5/12</f>
        <v>283.18162240892798</v>
      </c>
      <c r="M161" s="18">
        <f t="shared" si="25"/>
        <v>1439.4523191640913</v>
      </c>
      <c r="N161" s="18">
        <f t="shared" si="18"/>
        <v>111833.1966444071</v>
      </c>
      <c r="P161" s="18">
        <f t="shared" si="19"/>
        <v>143.98583813642017</v>
      </c>
      <c r="Q161" s="19">
        <f>-PV(MortgageCalculator!$B$9/12,B161,0,1,0)</f>
        <v>0.6740121972814872</v>
      </c>
      <c r="S161" s="20">
        <f t="shared" si="20"/>
        <v>97.048211139745121</v>
      </c>
    </row>
    <row r="162" spans="1:19" ht="16.05" customHeight="1" x14ac:dyDescent="0.25">
      <c r="A162" s="15" t="s">
        <v>102</v>
      </c>
      <c r="B162" s="31">
        <v>159</v>
      </c>
      <c r="C162" s="16">
        <f t="shared" si="26"/>
        <v>169871.5177371116</v>
      </c>
      <c r="D162" s="16">
        <f>IF(G161=0,0,IF(G161&lt;MortgageCalculator!$B$12,G161+E162,MortgageCalculator!$B$12))</f>
        <v>1422.6339415730192</v>
      </c>
      <c r="E162" s="16">
        <f>C162*MortgageCalculator!$B$5/12</f>
        <v>424.67879434277899</v>
      </c>
      <c r="F162" s="16">
        <f t="shared" si="21"/>
        <v>997.9551472302403</v>
      </c>
      <c r="G162" s="16">
        <f t="shared" si="22"/>
        <v>168873.56258988136</v>
      </c>
      <c r="H162" s="22">
        <f t="shared" si="23"/>
        <v>0.56291187529960451</v>
      </c>
      <c r="J162" s="18">
        <f t="shared" si="24"/>
        <v>111833.1966444071</v>
      </c>
      <c r="K162" s="18">
        <f>IF(N161=0,0,IF(N161&lt;MortgageCalculator!$B$12+MortgageCalculator!$B$7,N161+L162,MortgageCalculator!$B$12+MortgageCalculator!$B$7))</f>
        <v>1722.6339415730192</v>
      </c>
      <c r="L162" s="18">
        <f>J162*MortgageCalculator!$B$5/12</f>
        <v>279.58299161101775</v>
      </c>
      <c r="M162" s="18">
        <f t="shared" si="25"/>
        <v>1443.0509499620016</v>
      </c>
      <c r="N162" s="18">
        <f t="shared" si="18"/>
        <v>110390.14569444511</v>
      </c>
      <c r="P162" s="18">
        <f t="shared" si="19"/>
        <v>145.09580273176124</v>
      </c>
      <c r="Q162" s="19">
        <f>-PV(MortgageCalculator!$B$9/12,B162,0,1,0)</f>
        <v>0.67233136885933897</v>
      </c>
      <c r="S162" s="20">
        <f t="shared" si="20"/>
        <v>97.552459666389652</v>
      </c>
    </row>
    <row r="163" spans="1:19" ht="16.05" customHeight="1" x14ac:dyDescent="0.25">
      <c r="A163" s="15" t="s">
        <v>102</v>
      </c>
      <c r="B163" s="31">
        <v>160</v>
      </c>
      <c r="C163" s="16">
        <f t="shared" si="26"/>
        <v>168873.56258988136</v>
      </c>
      <c r="D163" s="16">
        <f>IF(G162=0,0,IF(G162&lt;MortgageCalculator!$B$12,G162+E163,MortgageCalculator!$B$12))</f>
        <v>1422.6339415730192</v>
      </c>
      <c r="E163" s="16">
        <f>C163*MortgageCalculator!$B$5/12</f>
        <v>422.18390647470341</v>
      </c>
      <c r="F163" s="16">
        <f t="shared" si="21"/>
        <v>1000.4500350983158</v>
      </c>
      <c r="G163" s="16">
        <f t="shared" si="22"/>
        <v>167873.11255478303</v>
      </c>
      <c r="H163" s="22">
        <f t="shared" si="23"/>
        <v>0.55957704184927681</v>
      </c>
      <c r="J163" s="18">
        <f t="shared" si="24"/>
        <v>110390.14569444511</v>
      </c>
      <c r="K163" s="18">
        <f>IF(N162=0,0,IF(N162&lt;MortgageCalculator!$B$12+MortgageCalculator!$B$7,N162+L163,MortgageCalculator!$B$12+MortgageCalculator!$B$7))</f>
        <v>1722.6339415730192</v>
      </c>
      <c r="L163" s="18">
        <f>J163*MortgageCalculator!$B$5/12</f>
        <v>275.97536423611274</v>
      </c>
      <c r="M163" s="18">
        <f t="shared" si="25"/>
        <v>1446.6585773369065</v>
      </c>
      <c r="N163" s="18">
        <f t="shared" si="18"/>
        <v>108943.4871171082</v>
      </c>
      <c r="P163" s="18">
        <f t="shared" si="19"/>
        <v>146.20854223859067</v>
      </c>
      <c r="Q163" s="19">
        <f>-PV(MortgageCalculator!$B$9/12,B163,0,1,0)</f>
        <v>0.67065473202926562</v>
      </c>
      <c r="S163" s="20">
        <f t="shared" si="20"/>
        <v>98.055450715411581</v>
      </c>
    </row>
    <row r="164" spans="1:19" ht="16.05" customHeight="1" x14ac:dyDescent="0.25">
      <c r="A164" s="15" t="s">
        <v>102</v>
      </c>
      <c r="B164" s="31">
        <v>161</v>
      </c>
      <c r="C164" s="16">
        <f t="shared" si="26"/>
        <v>167873.11255478303</v>
      </c>
      <c r="D164" s="16">
        <f>IF(G163=0,0,IF(G163&lt;MortgageCalculator!$B$12,G163+E164,MortgageCalculator!$B$12))</f>
        <v>1422.6339415730192</v>
      </c>
      <c r="E164" s="16">
        <f>C164*MortgageCalculator!$B$5/12</f>
        <v>419.68278138695752</v>
      </c>
      <c r="F164" s="16">
        <f t="shared" si="21"/>
        <v>1002.9511601860618</v>
      </c>
      <c r="G164" s="16">
        <f t="shared" si="22"/>
        <v>166870.16139459697</v>
      </c>
      <c r="H164" s="22">
        <f t="shared" si="23"/>
        <v>0.5562338713153232</v>
      </c>
      <c r="J164" s="18">
        <f t="shared" si="24"/>
        <v>108943.4871171082</v>
      </c>
      <c r="K164" s="18">
        <f>IF(N163=0,0,IF(N163&lt;MortgageCalculator!$B$12+MortgageCalculator!$B$7,N163+L164,MortgageCalculator!$B$12+MortgageCalculator!$B$7))</f>
        <v>1722.6339415730192</v>
      </c>
      <c r="L164" s="18">
        <f>J164*MortgageCalculator!$B$5/12</f>
        <v>272.35871779277051</v>
      </c>
      <c r="M164" s="18">
        <f t="shared" si="25"/>
        <v>1450.2752237802488</v>
      </c>
      <c r="N164" s="18">
        <f t="shared" si="18"/>
        <v>107493.21189332796</v>
      </c>
      <c r="P164" s="18">
        <f t="shared" si="19"/>
        <v>147.32406359418701</v>
      </c>
      <c r="Q164" s="19">
        <f>-PV(MortgageCalculator!$B$9/12,B164,0,1,0)</f>
        <v>0.66898227633841956</v>
      </c>
      <c r="S164" s="20">
        <f t="shared" si="20"/>
        <v>98.557187422665308</v>
      </c>
    </row>
    <row r="165" spans="1:19" ht="16.05" customHeight="1" x14ac:dyDescent="0.25">
      <c r="A165" s="15" t="s">
        <v>102</v>
      </c>
      <c r="B165" s="31">
        <v>162</v>
      </c>
      <c r="C165" s="16">
        <f t="shared" si="26"/>
        <v>166870.16139459697</v>
      </c>
      <c r="D165" s="16">
        <f>IF(G164=0,0,IF(G164&lt;MortgageCalculator!$B$12,G164+E165,MortgageCalculator!$B$12))</f>
        <v>1422.6339415730192</v>
      </c>
      <c r="E165" s="16">
        <f>C165*MortgageCalculator!$B$5/12</f>
        <v>417.17540348649237</v>
      </c>
      <c r="F165" s="16">
        <f t="shared" si="21"/>
        <v>1005.4585380865269</v>
      </c>
      <c r="G165" s="16">
        <f t="shared" si="22"/>
        <v>165864.70285651044</v>
      </c>
      <c r="H165" s="22">
        <f t="shared" si="23"/>
        <v>0.55288234285503479</v>
      </c>
      <c r="J165" s="18">
        <f t="shared" si="24"/>
        <v>107493.21189332796</v>
      </c>
      <c r="K165" s="18">
        <f>IF(N164=0,0,IF(N164&lt;MortgageCalculator!$B$12+MortgageCalculator!$B$7,N164+L165,MortgageCalculator!$B$12+MortgageCalculator!$B$7))</f>
        <v>1722.6339415730192</v>
      </c>
      <c r="L165" s="18">
        <f>J165*MortgageCalculator!$B$5/12</f>
        <v>268.73302973331988</v>
      </c>
      <c r="M165" s="18">
        <f t="shared" si="25"/>
        <v>1453.9009118396993</v>
      </c>
      <c r="N165" s="18">
        <f t="shared" si="18"/>
        <v>106039.31098148826</v>
      </c>
      <c r="P165" s="18">
        <f t="shared" si="19"/>
        <v>148.44237375317249</v>
      </c>
      <c r="Q165" s="19">
        <f>-PV(MortgageCalculator!$B$9/12,B165,0,1,0)</f>
        <v>0.66731399136001968</v>
      </c>
      <c r="S165" s="20">
        <f t="shared" si="20"/>
        <v>99.057672916185354</v>
      </c>
    </row>
    <row r="166" spans="1:19" ht="16.05" customHeight="1" x14ac:dyDescent="0.25">
      <c r="A166" s="15" t="s">
        <v>102</v>
      </c>
      <c r="B166" s="31">
        <v>163</v>
      </c>
      <c r="C166" s="16">
        <f t="shared" si="26"/>
        <v>165864.70285651044</v>
      </c>
      <c r="D166" s="16">
        <f>IF(G165=0,0,IF(G165&lt;MortgageCalculator!$B$12,G165+E166,MortgageCalculator!$B$12))</f>
        <v>1422.6339415730192</v>
      </c>
      <c r="E166" s="16">
        <f>C166*MortgageCalculator!$B$5/12</f>
        <v>414.66175714127604</v>
      </c>
      <c r="F166" s="16">
        <f t="shared" si="21"/>
        <v>1007.9721844317432</v>
      </c>
      <c r="G166" s="16">
        <f t="shared" si="22"/>
        <v>164856.7306720787</v>
      </c>
      <c r="H166" s="22">
        <f t="shared" si="23"/>
        <v>0.5495224355735957</v>
      </c>
      <c r="J166" s="18">
        <f t="shared" si="24"/>
        <v>106039.31098148826</v>
      </c>
      <c r="K166" s="18">
        <f>IF(N165=0,0,IF(N165&lt;MortgageCalculator!$B$12+MortgageCalculator!$B$7,N165+L166,MortgageCalculator!$B$12+MortgageCalculator!$B$7))</f>
        <v>1722.6339415730192</v>
      </c>
      <c r="L166" s="18">
        <f>J166*MortgageCalculator!$B$5/12</f>
        <v>265.09827745372064</v>
      </c>
      <c r="M166" s="18">
        <f t="shared" si="25"/>
        <v>1457.5356641192986</v>
      </c>
      <c r="N166" s="18">
        <f t="shared" si="18"/>
        <v>104581.77531736897</v>
      </c>
      <c r="P166" s="18">
        <f t="shared" si="19"/>
        <v>149.5634796875554</v>
      </c>
      <c r="Q166" s="19">
        <f>-PV(MortgageCalculator!$B$9/12,B166,0,1,0)</f>
        <v>0.66564986669328652</v>
      </c>
      <c r="S166" s="20">
        <f t="shared" si="20"/>
        <v>99.556910316205318</v>
      </c>
    </row>
    <row r="167" spans="1:19" ht="16.05" customHeight="1" x14ac:dyDescent="0.25">
      <c r="A167" s="15" t="s">
        <v>102</v>
      </c>
      <c r="B167" s="31">
        <v>164</v>
      </c>
      <c r="C167" s="16">
        <f t="shared" si="26"/>
        <v>164856.7306720787</v>
      </c>
      <c r="D167" s="16">
        <f>IF(G166=0,0,IF(G166&lt;MortgageCalculator!$B$12,G166+E167,MortgageCalculator!$B$12))</f>
        <v>1422.6339415730192</v>
      </c>
      <c r="E167" s="16">
        <f>C167*MortgageCalculator!$B$5/12</f>
        <v>412.14182668019674</v>
      </c>
      <c r="F167" s="16">
        <f t="shared" si="21"/>
        <v>1010.4921148928224</v>
      </c>
      <c r="G167" s="16">
        <f t="shared" si="22"/>
        <v>163846.23855718589</v>
      </c>
      <c r="H167" s="22">
        <f t="shared" si="23"/>
        <v>0.54615412852395295</v>
      </c>
      <c r="J167" s="18">
        <f t="shared" si="24"/>
        <v>104581.77531736897</v>
      </c>
      <c r="K167" s="18">
        <f>IF(N166=0,0,IF(N166&lt;MortgageCalculator!$B$12+MortgageCalculator!$B$7,N166+L167,MortgageCalculator!$B$12+MortgageCalculator!$B$7))</f>
        <v>1722.6339415730192</v>
      </c>
      <c r="L167" s="18">
        <f>J167*MortgageCalculator!$B$5/12</f>
        <v>261.45443829342241</v>
      </c>
      <c r="M167" s="18">
        <f t="shared" si="25"/>
        <v>1461.1795032795967</v>
      </c>
      <c r="N167" s="18">
        <f t="shared" si="18"/>
        <v>103120.59581408938</v>
      </c>
      <c r="P167" s="18">
        <f t="shared" si="19"/>
        <v>150.68738838677433</v>
      </c>
      <c r="Q167" s="19">
        <f>-PV(MortgageCalculator!$B$9/12,B167,0,1,0)</f>
        <v>0.66398989196337788</v>
      </c>
      <c r="S167" s="20">
        <f t="shared" si="20"/>
        <v>100.05490273517785</v>
      </c>
    </row>
    <row r="168" spans="1:19" ht="16.05" customHeight="1" x14ac:dyDescent="0.25">
      <c r="A168" s="15" t="s">
        <v>102</v>
      </c>
      <c r="B168" s="31">
        <v>165</v>
      </c>
      <c r="C168" s="16">
        <f t="shared" si="26"/>
        <v>163846.23855718589</v>
      </c>
      <c r="D168" s="16">
        <f>IF(G167=0,0,IF(G167&lt;MortgageCalculator!$B$12,G167+E168,MortgageCalculator!$B$12))</f>
        <v>1422.6339415730192</v>
      </c>
      <c r="E168" s="16">
        <f>C168*MortgageCalculator!$B$5/12</f>
        <v>409.61559639296473</v>
      </c>
      <c r="F168" s="16">
        <f t="shared" si="21"/>
        <v>1013.0183451800544</v>
      </c>
      <c r="G168" s="16">
        <f t="shared" si="22"/>
        <v>162833.22021200584</v>
      </c>
      <c r="H168" s="22">
        <f t="shared" si="23"/>
        <v>0.54277740070668612</v>
      </c>
      <c r="J168" s="18">
        <f t="shared" si="24"/>
        <v>103120.59581408938</v>
      </c>
      <c r="K168" s="18">
        <f>IF(N167=0,0,IF(N167&lt;MortgageCalculator!$B$12+MortgageCalculator!$B$7,N167+L168,MortgageCalculator!$B$12+MortgageCalculator!$B$7))</f>
        <v>1722.6339415730192</v>
      </c>
      <c r="L168" s="18">
        <f>J168*MortgageCalculator!$B$5/12</f>
        <v>257.80148953522342</v>
      </c>
      <c r="M168" s="18">
        <f t="shared" si="25"/>
        <v>1464.8324520377957</v>
      </c>
      <c r="N168" s="18">
        <f t="shared" si="18"/>
        <v>101655.76336205158</v>
      </c>
      <c r="P168" s="18">
        <f t="shared" si="19"/>
        <v>151.81410685774131</v>
      </c>
      <c r="Q168" s="19">
        <f>-PV(MortgageCalculator!$B$9/12,B168,0,1,0)</f>
        <v>0.66233405682132462</v>
      </c>
      <c r="S168" s="20">
        <f t="shared" si="20"/>
        <v>100.55165327779387</v>
      </c>
    </row>
    <row r="169" spans="1:19" ht="16.05" customHeight="1" x14ac:dyDescent="0.25">
      <c r="A169" s="15" t="s">
        <v>102</v>
      </c>
      <c r="B169" s="31">
        <v>166</v>
      </c>
      <c r="C169" s="16">
        <f t="shared" si="26"/>
        <v>162833.22021200584</v>
      </c>
      <c r="D169" s="16">
        <f>IF(G168=0,0,IF(G168&lt;MortgageCalculator!$B$12,G168+E169,MortgageCalculator!$B$12))</f>
        <v>1422.6339415730192</v>
      </c>
      <c r="E169" s="16">
        <f>C169*MortgageCalculator!$B$5/12</f>
        <v>407.08305053001459</v>
      </c>
      <c r="F169" s="16">
        <f t="shared" si="21"/>
        <v>1015.5508910430046</v>
      </c>
      <c r="G169" s="16">
        <f t="shared" si="22"/>
        <v>161817.66932096283</v>
      </c>
      <c r="H169" s="22">
        <f t="shared" si="23"/>
        <v>0.5393922310698761</v>
      </c>
      <c r="J169" s="18">
        <f t="shared" si="24"/>
        <v>101655.76336205158</v>
      </c>
      <c r="K169" s="18">
        <f>IF(N168=0,0,IF(N168&lt;MortgageCalculator!$B$12+MortgageCalculator!$B$7,N168+L169,MortgageCalculator!$B$12+MortgageCalculator!$B$7))</f>
        <v>1722.6339415730192</v>
      </c>
      <c r="L169" s="18">
        <f>J169*MortgageCalculator!$B$5/12</f>
        <v>254.13940840512896</v>
      </c>
      <c r="M169" s="18">
        <f t="shared" si="25"/>
        <v>1468.4945331678903</v>
      </c>
      <c r="N169" s="18">
        <f t="shared" si="18"/>
        <v>100187.26882888369</v>
      </c>
      <c r="P169" s="18">
        <f t="shared" si="19"/>
        <v>152.94364212488563</v>
      </c>
      <c r="Q169" s="19">
        <f>-PV(MortgageCalculator!$B$9/12,B169,0,1,0)</f>
        <v>0.66068235094396499</v>
      </c>
      <c r="S169" s="20">
        <f t="shared" si="20"/>
        <v>101.04716504100188</v>
      </c>
    </row>
    <row r="170" spans="1:19" ht="16.05" customHeight="1" x14ac:dyDescent="0.25">
      <c r="A170" s="15" t="s">
        <v>102</v>
      </c>
      <c r="B170" s="31">
        <v>167</v>
      </c>
      <c r="C170" s="16">
        <f t="shared" si="26"/>
        <v>161817.66932096283</v>
      </c>
      <c r="D170" s="16">
        <f>IF(G169=0,0,IF(G169&lt;MortgageCalculator!$B$12,G169+E170,MortgageCalculator!$B$12))</f>
        <v>1422.6339415730192</v>
      </c>
      <c r="E170" s="16">
        <f>C170*MortgageCalculator!$B$5/12</f>
        <v>404.54417330240705</v>
      </c>
      <c r="F170" s="16">
        <f t="shared" si="21"/>
        <v>1018.0897682706122</v>
      </c>
      <c r="G170" s="16">
        <f t="shared" si="22"/>
        <v>160799.57955269222</v>
      </c>
      <c r="H170" s="22">
        <f t="shared" si="23"/>
        <v>0.53599859850897402</v>
      </c>
      <c r="J170" s="18">
        <f t="shared" si="24"/>
        <v>100187.26882888369</v>
      </c>
      <c r="K170" s="18">
        <f>IF(N169=0,0,IF(N169&lt;MortgageCalculator!$B$12+MortgageCalculator!$B$7,N169+L170,MortgageCalculator!$B$12+MortgageCalculator!$B$7))</f>
        <v>1722.6339415730192</v>
      </c>
      <c r="L170" s="18">
        <f>J170*MortgageCalculator!$B$5/12</f>
        <v>250.46817207220923</v>
      </c>
      <c r="M170" s="18">
        <f t="shared" si="25"/>
        <v>1472.16576950081</v>
      </c>
      <c r="N170" s="18">
        <f t="shared" si="18"/>
        <v>98715.103059382891</v>
      </c>
      <c r="P170" s="18">
        <f t="shared" si="19"/>
        <v>154.07600123019782</v>
      </c>
      <c r="Q170" s="19">
        <f>-PV(MortgageCalculator!$B$9/12,B170,0,1,0)</f>
        <v>0.65903476403388017</v>
      </c>
      <c r="S170" s="20">
        <f t="shared" si="20"/>
        <v>101.54144111402725</v>
      </c>
    </row>
    <row r="171" spans="1:19" ht="16.05" customHeight="1" x14ac:dyDescent="0.25">
      <c r="A171" s="15" t="s">
        <v>102</v>
      </c>
      <c r="B171" s="31">
        <v>168</v>
      </c>
      <c r="C171" s="16">
        <f t="shared" si="26"/>
        <v>160799.57955269222</v>
      </c>
      <c r="D171" s="16">
        <f>IF(G170=0,0,IF(G170&lt;MortgageCalculator!$B$12,G170+E171,MortgageCalculator!$B$12))</f>
        <v>1422.6339415730192</v>
      </c>
      <c r="E171" s="16">
        <f>C171*MortgageCalculator!$B$5/12</f>
        <v>401.99894888173054</v>
      </c>
      <c r="F171" s="16">
        <f t="shared" si="21"/>
        <v>1020.6349926912887</v>
      </c>
      <c r="G171" s="16">
        <f t="shared" si="22"/>
        <v>159778.94456000093</v>
      </c>
      <c r="H171" s="22">
        <f t="shared" si="23"/>
        <v>0.53259648186666975</v>
      </c>
      <c r="J171" s="18">
        <f t="shared" si="24"/>
        <v>98715.103059382891</v>
      </c>
      <c r="K171" s="18">
        <f>IF(N170=0,0,IF(N170&lt;MortgageCalculator!$B$12+MortgageCalculator!$B$7,N170+L171,MortgageCalculator!$B$12+MortgageCalculator!$B$7))</f>
        <v>1722.6339415730192</v>
      </c>
      <c r="L171" s="18">
        <f>J171*MortgageCalculator!$B$5/12</f>
        <v>246.78775764845724</v>
      </c>
      <c r="M171" s="18">
        <f t="shared" si="25"/>
        <v>1475.846183924562</v>
      </c>
      <c r="N171" s="18">
        <f t="shared" si="18"/>
        <v>97239.256875458334</v>
      </c>
      <c r="P171" s="18">
        <f t="shared" si="19"/>
        <v>155.2111912332733</v>
      </c>
      <c r="Q171" s="19">
        <f>-PV(MortgageCalculator!$B$9/12,B171,0,1,0)</f>
        <v>0.65739128581933193</v>
      </c>
      <c r="S171" s="20">
        <f t="shared" si="20"/>
        <v>102.03448457839175</v>
      </c>
    </row>
    <row r="172" spans="1:19" ht="16.05" customHeight="1" x14ac:dyDescent="0.25">
      <c r="A172" s="15" t="s">
        <v>103</v>
      </c>
      <c r="B172" s="31">
        <v>169</v>
      </c>
      <c r="C172" s="16">
        <f t="shared" si="26"/>
        <v>159778.94456000093</v>
      </c>
      <c r="D172" s="16">
        <f>IF(G171=0,0,IF(G171&lt;MortgageCalculator!$B$12,G171+E172,MortgageCalculator!$B$12))</f>
        <v>1422.6339415730192</v>
      </c>
      <c r="E172" s="16">
        <f>C172*MortgageCalculator!$B$5/12</f>
        <v>399.44736140000231</v>
      </c>
      <c r="F172" s="16">
        <f t="shared" si="21"/>
        <v>1023.1865801730169</v>
      </c>
      <c r="G172" s="16">
        <f t="shared" si="22"/>
        <v>158755.7579798279</v>
      </c>
      <c r="H172" s="22">
        <f t="shared" si="23"/>
        <v>0.52918585993275968</v>
      </c>
      <c r="J172" s="18">
        <f t="shared" si="24"/>
        <v>97239.256875458334</v>
      </c>
      <c r="K172" s="18">
        <f>IF(N171=0,0,IF(N171&lt;MortgageCalculator!$B$12+MortgageCalculator!$B$7,N171+L172,MortgageCalculator!$B$12+MortgageCalculator!$B$7))</f>
        <v>1722.6339415730192</v>
      </c>
      <c r="L172" s="18">
        <f>J172*MortgageCalculator!$B$5/12</f>
        <v>243.09814218864582</v>
      </c>
      <c r="M172" s="18">
        <f t="shared" si="25"/>
        <v>1479.5357993843734</v>
      </c>
      <c r="N172" s="18">
        <f t="shared" si="18"/>
        <v>95759.721076073954</v>
      </c>
      <c r="P172" s="18">
        <f t="shared" si="19"/>
        <v>156.34921921135648</v>
      </c>
      <c r="Q172" s="19">
        <f>-PV(MortgageCalculator!$B$9/12,B172,0,1,0)</f>
        <v>0.65575190605419642</v>
      </c>
      <c r="S172" s="20">
        <f t="shared" si="20"/>
        <v>102.5262985079324</v>
      </c>
    </row>
    <row r="173" spans="1:19" ht="16.05" customHeight="1" x14ac:dyDescent="0.25">
      <c r="A173" s="15" t="s">
        <v>103</v>
      </c>
      <c r="B173" s="31">
        <v>170</v>
      </c>
      <c r="C173" s="16">
        <f t="shared" si="26"/>
        <v>158755.7579798279</v>
      </c>
      <c r="D173" s="16">
        <f>IF(G172=0,0,IF(G172&lt;MortgageCalculator!$B$12,G172+E173,MortgageCalculator!$B$12))</f>
        <v>1422.6339415730192</v>
      </c>
      <c r="E173" s="16">
        <f>C173*MortgageCalculator!$B$5/12</f>
        <v>396.88939494956975</v>
      </c>
      <c r="F173" s="16">
        <f t="shared" si="21"/>
        <v>1025.7445466234494</v>
      </c>
      <c r="G173" s="16">
        <f t="shared" si="22"/>
        <v>157730.01343320444</v>
      </c>
      <c r="H173" s="22">
        <f t="shared" si="23"/>
        <v>0.52576671144401477</v>
      </c>
      <c r="J173" s="18">
        <f t="shared" si="24"/>
        <v>95759.721076073954</v>
      </c>
      <c r="K173" s="18">
        <f>IF(N172=0,0,IF(N172&lt;MortgageCalculator!$B$12+MortgageCalculator!$B$7,N172+L173,MortgageCalculator!$B$12+MortgageCalculator!$B$7))</f>
        <v>1722.6339415730192</v>
      </c>
      <c r="L173" s="18">
        <f>J173*MortgageCalculator!$B$5/12</f>
        <v>239.39930269018487</v>
      </c>
      <c r="M173" s="18">
        <f t="shared" si="25"/>
        <v>1483.2346388828344</v>
      </c>
      <c r="N173" s="18">
        <f t="shared" si="18"/>
        <v>94276.486437191124</v>
      </c>
      <c r="P173" s="18">
        <f t="shared" si="19"/>
        <v>157.49009225938488</v>
      </c>
      <c r="Q173" s="19">
        <f>-PV(MortgageCalculator!$B$9/12,B173,0,1,0)</f>
        <v>0.65411661451790171</v>
      </c>
      <c r="S173" s="20">
        <f t="shared" si="20"/>
        <v>103.01688596882083</v>
      </c>
    </row>
    <row r="174" spans="1:19" ht="16.05" customHeight="1" x14ac:dyDescent="0.25">
      <c r="A174" s="15" t="s">
        <v>103</v>
      </c>
      <c r="B174" s="31">
        <v>171</v>
      </c>
      <c r="C174" s="16">
        <f t="shared" si="26"/>
        <v>157730.01343320444</v>
      </c>
      <c r="D174" s="16">
        <f>IF(G173=0,0,IF(G173&lt;MortgageCalculator!$B$12,G173+E174,MortgageCalculator!$B$12))</f>
        <v>1422.6339415730192</v>
      </c>
      <c r="E174" s="16">
        <f>C174*MortgageCalculator!$B$5/12</f>
        <v>394.32503358301113</v>
      </c>
      <c r="F174" s="16">
        <f t="shared" si="21"/>
        <v>1028.308907990008</v>
      </c>
      <c r="G174" s="16">
        <f t="shared" si="22"/>
        <v>156701.70452521445</v>
      </c>
      <c r="H174" s="22">
        <f t="shared" si="23"/>
        <v>0.52233901508404812</v>
      </c>
      <c r="J174" s="18">
        <f t="shared" si="24"/>
        <v>94276.486437191124</v>
      </c>
      <c r="K174" s="18">
        <f>IF(N173=0,0,IF(N173&lt;MortgageCalculator!$B$12+MortgageCalculator!$B$7,N173+L174,MortgageCalculator!$B$12+MortgageCalculator!$B$7))</f>
        <v>1722.6339415730192</v>
      </c>
      <c r="L174" s="18">
        <f>J174*MortgageCalculator!$B$5/12</f>
        <v>235.69121609297781</v>
      </c>
      <c r="M174" s="18">
        <f t="shared" si="25"/>
        <v>1486.9427254800414</v>
      </c>
      <c r="N174" s="18">
        <f t="shared" si="18"/>
        <v>92789.543711711085</v>
      </c>
      <c r="P174" s="18">
        <f t="shared" si="19"/>
        <v>158.63381749003332</v>
      </c>
      <c r="Q174" s="19">
        <f>-PV(MortgageCalculator!$B$9/12,B174,0,1,0)</f>
        <v>0.65248540101536345</v>
      </c>
      <c r="S174" s="20">
        <f t="shared" si="20"/>
        <v>103.50625001958237</v>
      </c>
    </row>
    <row r="175" spans="1:19" ht="16.05" customHeight="1" x14ac:dyDescent="0.25">
      <c r="A175" s="15" t="s">
        <v>103</v>
      </c>
      <c r="B175" s="31">
        <v>172</v>
      </c>
      <c r="C175" s="16">
        <f t="shared" si="26"/>
        <v>156701.70452521445</v>
      </c>
      <c r="D175" s="16">
        <f>IF(G174=0,0,IF(G174&lt;MortgageCalculator!$B$12,G174+E175,MortgageCalculator!$B$12))</f>
        <v>1422.6339415730192</v>
      </c>
      <c r="E175" s="16">
        <f>C175*MortgageCalculator!$B$5/12</f>
        <v>391.75426131303607</v>
      </c>
      <c r="F175" s="16">
        <f t="shared" si="21"/>
        <v>1030.8796802599832</v>
      </c>
      <c r="G175" s="16">
        <f t="shared" si="22"/>
        <v>155670.82484495445</v>
      </c>
      <c r="H175" s="22">
        <f t="shared" si="23"/>
        <v>0.51890274948318149</v>
      </c>
      <c r="J175" s="18">
        <f t="shared" si="24"/>
        <v>92789.543711711085</v>
      </c>
      <c r="K175" s="18">
        <f>IF(N174=0,0,IF(N174&lt;MortgageCalculator!$B$12+MortgageCalculator!$B$7,N174+L175,MortgageCalculator!$B$12+MortgageCalculator!$B$7))</f>
        <v>1722.6339415730192</v>
      </c>
      <c r="L175" s="18">
        <f>J175*MortgageCalculator!$B$5/12</f>
        <v>231.97385927927769</v>
      </c>
      <c r="M175" s="18">
        <f t="shared" si="25"/>
        <v>1490.6600822937417</v>
      </c>
      <c r="N175" s="18">
        <f t="shared" si="18"/>
        <v>91298.883629417338</v>
      </c>
      <c r="P175" s="18">
        <f t="shared" si="19"/>
        <v>159.78040203375838</v>
      </c>
      <c r="Q175" s="19">
        <f>-PV(MortgageCalculator!$B$9/12,B175,0,1,0)</f>
        <v>0.6508582553769211</v>
      </c>
      <c r="S175" s="20">
        <f t="shared" si="20"/>
        <v>103.99439371111504</v>
      </c>
    </row>
    <row r="176" spans="1:19" ht="16.05" customHeight="1" x14ac:dyDescent="0.25">
      <c r="A176" s="15" t="s">
        <v>103</v>
      </c>
      <c r="B176" s="31">
        <v>173</v>
      </c>
      <c r="C176" s="16">
        <f t="shared" si="26"/>
        <v>155670.82484495445</v>
      </c>
      <c r="D176" s="16">
        <f>IF(G175=0,0,IF(G175&lt;MortgageCalculator!$B$12,G175+E176,MortgageCalculator!$B$12))</f>
        <v>1422.6339415730192</v>
      </c>
      <c r="E176" s="16">
        <f>C176*MortgageCalculator!$B$5/12</f>
        <v>389.17706211238607</v>
      </c>
      <c r="F176" s="16">
        <f t="shared" si="21"/>
        <v>1033.4568794606332</v>
      </c>
      <c r="G176" s="16">
        <f t="shared" si="22"/>
        <v>154637.36796549382</v>
      </c>
      <c r="H176" s="22">
        <f t="shared" si="23"/>
        <v>0.5154578932183127</v>
      </c>
      <c r="J176" s="18">
        <f t="shared" si="24"/>
        <v>91298.883629417338</v>
      </c>
      <c r="K176" s="18">
        <f>IF(N175=0,0,IF(N175&lt;MortgageCalculator!$B$12+MortgageCalculator!$B$7,N175+L176,MortgageCalculator!$B$12+MortgageCalculator!$B$7))</f>
        <v>1722.6339415730192</v>
      </c>
      <c r="L176" s="18">
        <f>J176*MortgageCalculator!$B$5/12</f>
        <v>228.24720907354333</v>
      </c>
      <c r="M176" s="18">
        <f t="shared" si="25"/>
        <v>1494.3867324994758</v>
      </c>
      <c r="N176" s="18">
        <f t="shared" si="18"/>
        <v>89804.496896917859</v>
      </c>
      <c r="P176" s="18">
        <f t="shared" si="19"/>
        <v>160.92985303884274</v>
      </c>
      <c r="Q176" s="19">
        <f>-PV(MortgageCalculator!$B$9/12,B176,0,1,0)</f>
        <v>0.64923516745827536</v>
      </c>
      <c r="S176" s="20">
        <f t="shared" si="20"/>
        <v>104.48132008670871</v>
      </c>
    </row>
    <row r="177" spans="1:19" ht="16.05" customHeight="1" x14ac:dyDescent="0.25">
      <c r="A177" s="15" t="s">
        <v>103</v>
      </c>
      <c r="B177" s="31">
        <v>174</v>
      </c>
      <c r="C177" s="16">
        <f t="shared" si="26"/>
        <v>154637.36796549382</v>
      </c>
      <c r="D177" s="16">
        <f>IF(G176=0,0,IF(G176&lt;MortgageCalculator!$B$12,G176+E177,MortgageCalculator!$B$12))</f>
        <v>1422.6339415730192</v>
      </c>
      <c r="E177" s="16">
        <f>C177*MortgageCalculator!$B$5/12</f>
        <v>386.59341991373452</v>
      </c>
      <c r="F177" s="16">
        <f t="shared" si="21"/>
        <v>1036.0405216592847</v>
      </c>
      <c r="G177" s="16">
        <f t="shared" si="22"/>
        <v>153601.32744383454</v>
      </c>
      <c r="H177" s="22">
        <f t="shared" si="23"/>
        <v>0.51200442481278174</v>
      </c>
      <c r="J177" s="18">
        <f t="shared" si="24"/>
        <v>89804.496896917859</v>
      </c>
      <c r="K177" s="18">
        <f>IF(N176=0,0,IF(N176&lt;MortgageCalculator!$B$12+MortgageCalculator!$B$7,N176+L177,MortgageCalculator!$B$12+MortgageCalculator!$B$7))</f>
        <v>1722.6339415730192</v>
      </c>
      <c r="L177" s="18">
        <f>J177*MortgageCalculator!$B$5/12</f>
        <v>224.51124224229466</v>
      </c>
      <c r="M177" s="18">
        <f t="shared" si="25"/>
        <v>1498.1226993307246</v>
      </c>
      <c r="N177" s="18">
        <f t="shared" si="18"/>
        <v>88306.374197587138</v>
      </c>
      <c r="P177" s="18">
        <f t="shared" si="19"/>
        <v>162.08217767143987</v>
      </c>
      <c r="Q177" s="19">
        <f>-PV(MortgageCalculator!$B$9/12,B177,0,1,0)</f>
        <v>0.64761612714042449</v>
      </c>
      <c r="S177" s="20">
        <f t="shared" si="20"/>
        <v>104.96703218206407</v>
      </c>
    </row>
    <row r="178" spans="1:19" ht="16.05" customHeight="1" x14ac:dyDescent="0.25">
      <c r="A178" s="15" t="s">
        <v>103</v>
      </c>
      <c r="B178" s="31">
        <v>175</v>
      </c>
      <c r="C178" s="16">
        <f t="shared" si="26"/>
        <v>153601.32744383454</v>
      </c>
      <c r="D178" s="16">
        <f>IF(G177=0,0,IF(G177&lt;MortgageCalculator!$B$12,G177+E178,MortgageCalculator!$B$12))</f>
        <v>1422.6339415730192</v>
      </c>
      <c r="E178" s="16">
        <f>C178*MortgageCalculator!$B$5/12</f>
        <v>384.00331860958636</v>
      </c>
      <c r="F178" s="16">
        <f t="shared" si="21"/>
        <v>1038.6306229634329</v>
      </c>
      <c r="G178" s="16">
        <f t="shared" si="22"/>
        <v>152562.69682087112</v>
      </c>
      <c r="H178" s="22">
        <f t="shared" si="23"/>
        <v>0.50854232273623701</v>
      </c>
      <c r="J178" s="18">
        <f t="shared" si="24"/>
        <v>88306.374197587138</v>
      </c>
      <c r="K178" s="18">
        <f>IF(N177=0,0,IF(N177&lt;MortgageCalculator!$B$12+MortgageCalculator!$B$7,N177+L178,MortgageCalculator!$B$12+MortgageCalculator!$B$7))</f>
        <v>1722.6339415730192</v>
      </c>
      <c r="L178" s="18">
        <f>J178*MortgageCalculator!$B$5/12</f>
        <v>220.76593549396785</v>
      </c>
      <c r="M178" s="18">
        <f t="shared" si="25"/>
        <v>1501.8680060790514</v>
      </c>
      <c r="N178" s="18">
        <f t="shared" si="18"/>
        <v>86804.506191508088</v>
      </c>
      <c r="P178" s="18">
        <f t="shared" si="19"/>
        <v>163.23738311561851</v>
      </c>
      <c r="Q178" s="19">
        <f>-PV(MortgageCalculator!$B$9/12,B178,0,1,0)</f>
        <v>0.64600112432960044</v>
      </c>
      <c r="S178" s="20">
        <f t="shared" si="20"/>
        <v>105.45153302531129</v>
      </c>
    </row>
    <row r="179" spans="1:19" ht="16.05" customHeight="1" x14ac:dyDescent="0.25">
      <c r="A179" s="15" t="s">
        <v>103</v>
      </c>
      <c r="B179" s="31">
        <v>176</v>
      </c>
      <c r="C179" s="16">
        <f t="shared" si="26"/>
        <v>152562.69682087112</v>
      </c>
      <c r="D179" s="16">
        <f>IF(G178=0,0,IF(G178&lt;MortgageCalculator!$B$12,G178+E179,MortgageCalculator!$B$12))</f>
        <v>1422.6339415730192</v>
      </c>
      <c r="E179" s="16">
        <f>C179*MortgageCalculator!$B$5/12</f>
        <v>381.40674205217778</v>
      </c>
      <c r="F179" s="16">
        <f t="shared" si="21"/>
        <v>1041.2271995208414</v>
      </c>
      <c r="G179" s="16">
        <f t="shared" si="22"/>
        <v>151521.46962135029</v>
      </c>
      <c r="H179" s="22">
        <f t="shared" si="23"/>
        <v>0.50507156540450093</v>
      </c>
      <c r="J179" s="18">
        <f t="shared" si="24"/>
        <v>86804.506191508088</v>
      </c>
      <c r="K179" s="18">
        <f>IF(N178=0,0,IF(N178&lt;MortgageCalculator!$B$12+MortgageCalculator!$B$7,N178+L179,MortgageCalculator!$B$12+MortgageCalculator!$B$7))</f>
        <v>1722.6339415730192</v>
      </c>
      <c r="L179" s="18">
        <f>J179*MortgageCalculator!$B$5/12</f>
        <v>217.01126547877018</v>
      </c>
      <c r="M179" s="18">
        <f t="shared" si="25"/>
        <v>1505.6226760942491</v>
      </c>
      <c r="N179" s="18">
        <f t="shared" si="18"/>
        <v>85298.883515413836</v>
      </c>
      <c r="P179" s="18">
        <f t="shared" si="19"/>
        <v>164.39547657340759</v>
      </c>
      <c r="Q179" s="19">
        <f>-PV(MortgageCalculator!$B$9/12,B179,0,1,0)</f>
        <v>0.64439014895720736</v>
      </c>
      <c r="S179" s="20">
        <f t="shared" si="20"/>
        <v>105.93482563702921</v>
      </c>
    </row>
    <row r="180" spans="1:19" ht="16.05" customHeight="1" x14ac:dyDescent="0.25">
      <c r="A180" s="15" t="s">
        <v>103</v>
      </c>
      <c r="B180" s="31">
        <v>177</v>
      </c>
      <c r="C180" s="16">
        <f t="shared" si="26"/>
        <v>151521.46962135029</v>
      </c>
      <c r="D180" s="16">
        <f>IF(G179=0,0,IF(G179&lt;MortgageCalculator!$B$12,G179+E180,MortgageCalculator!$B$12))</f>
        <v>1422.6339415730192</v>
      </c>
      <c r="E180" s="16">
        <f>C180*MortgageCalculator!$B$5/12</f>
        <v>378.80367405337574</v>
      </c>
      <c r="F180" s="16">
        <f t="shared" si="21"/>
        <v>1043.8302675196435</v>
      </c>
      <c r="G180" s="16">
        <f t="shared" si="22"/>
        <v>150477.63935383066</v>
      </c>
      <c r="H180" s="22">
        <f t="shared" si="23"/>
        <v>0.50159213117943557</v>
      </c>
      <c r="J180" s="18">
        <f t="shared" si="24"/>
        <v>85298.883515413836</v>
      </c>
      <c r="K180" s="18">
        <f>IF(N179=0,0,IF(N179&lt;MortgageCalculator!$B$12+MortgageCalculator!$B$7,N179+L180,MortgageCalculator!$B$12+MortgageCalculator!$B$7))</f>
        <v>1722.6339415730192</v>
      </c>
      <c r="L180" s="18">
        <f>J180*MortgageCalculator!$B$5/12</f>
        <v>213.24720878853461</v>
      </c>
      <c r="M180" s="18">
        <f t="shared" si="25"/>
        <v>1509.3867327844846</v>
      </c>
      <c r="N180" s="18">
        <f t="shared" si="18"/>
        <v>83789.496782629358</v>
      </c>
      <c r="P180" s="18">
        <f t="shared" si="19"/>
        <v>165.55646526484114</v>
      </c>
      <c r="Q180" s="19">
        <f>-PV(MortgageCalculator!$B$9/12,B180,0,1,0)</f>
        <v>0.64278319097975811</v>
      </c>
      <c r="S180" s="20">
        <f t="shared" si="20"/>
        <v>106.41691303026407</v>
      </c>
    </row>
    <row r="181" spans="1:19" ht="16.05" customHeight="1" x14ac:dyDescent="0.25">
      <c r="A181" s="15" t="s">
        <v>103</v>
      </c>
      <c r="B181" s="31">
        <v>178</v>
      </c>
      <c r="C181" s="16">
        <f t="shared" si="26"/>
        <v>150477.63935383066</v>
      </c>
      <c r="D181" s="16">
        <f>IF(G180=0,0,IF(G180&lt;MortgageCalculator!$B$12,G180+E181,MortgageCalculator!$B$12))</f>
        <v>1422.6339415730192</v>
      </c>
      <c r="E181" s="16">
        <f>C181*MortgageCalculator!$B$5/12</f>
        <v>376.19409838457665</v>
      </c>
      <c r="F181" s="16">
        <f t="shared" si="21"/>
        <v>1046.4398431884426</v>
      </c>
      <c r="G181" s="16">
        <f t="shared" si="22"/>
        <v>149431.19951064221</v>
      </c>
      <c r="H181" s="22">
        <f t="shared" si="23"/>
        <v>0.49810399836880737</v>
      </c>
      <c r="J181" s="18">
        <f t="shared" si="24"/>
        <v>83789.496782629358</v>
      </c>
      <c r="K181" s="18">
        <f>IF(N180=0,0,IF(N180&lt;MortgageCalculator!$B$12+MortgageCalculator!$B$7,N180+L181,MortgageCalculator!$B$12+MortgageCalculator!$B$7))</f>
        <v>1722.6339415730192</v>
      </c>
      <c r="L181" s="18">
        <f>J181*MortgageCalculator!$B$5/12</f>
        <v>209.47374195657338</v>
      </c>
      <c r="M181" s="18">
        <f t="shared" si="25"/>
        <v>1513.1601996164459</v>
      </c>
      <c r="N181" s="18">
        <f t="shared" si="18"/>
        <v>82276.336583012919</v>
      </c>
      <c r="P181" s="18">
        <f t="shared" si="19"/>
        <v>166.72035642800327</v>
      </c>
      <c r="Q181" s="19">
        <f>-PV(MortgageCalculator!$B$9/12,B181,0,1,0)</f>
        <v>0.64118024037881094</v>
      </c>
      <c r="S181" s="20">
        <f t="shared" si="20"/>
        <v>106.89779821054817</v>
      </c>
    </row>
    <row r="182" spans="1:19" ht="16.05" customHeight="1" x14ac:dyDescent="0.25">
      <c r="A182" s="15" t="s">
        <v>103</v>
      </c>
      <c r="B182" s="31">
        <v>179</v>
      </c>
      <c r="C182" s="16">
        <f t="shared" si="26"/>
        <v>149431.19951064221</v>
      </c>
      <c r="D182" s="16">
        <f>IF(G181=0,0,IF(G181&lt;MortgageCalculator!$B$12,G181+E182,MortgageCalculator!$B$12))</f>
        <v>1422.6339415730192</v>
      </c>
      <c r="E182" s="16">
        <f>C182*MortgageCalculator!$B$5/12</f>
        <v>373.57799877660551</v>
      </c>
      <c r="F182" s="16">
        <f t="shared" si="21"/>
        <v>1049.0559427964138</v>
      </c>
      <c r="G182" s="16">
        <f t="shared" si="22"/>
        <v>148382.14356784581</v>
      </c>
      <c r="H182" s="22">
        <f t="shared" si="23"/>
        <v>0.49460714522615268</v>
      </c>
      <c r="J182" s="18">
        <f t="shared" si="24"/>
        <v>82276.336583012919</v>
      </c>
      <c r="K182" s="18">
        <f>IF(N181=0,0,IF(N181&lt;MortgageCalculator!$B$12+MortgageCalculator!$B$7,N181+L182,MortgageCalculator!$B$12+MortgageCalculator!$B$7))</f>
        <v>1722.6339415730192</v>
      </c>
      <c r="L182" s="18">
        <f>J182*MortgageCalculator!$B$5/12</f>
        <v>205.69084145753229</v>
      </c>
      <c r="M182" s="18">
        <f t="shared" si="25"/>
        <v>1516.9431001154869</v>
      </c>
      <c r="N182" s="18">
        <f t="shared" si="18"/>
        <v>80759.393482897431</v>
      </c>
      <c r="P182" s="18">
        <f t="shared" si="19"/>
        <v>167.88715731907322</v>
      </c>
      <c r="Q182" s="19">
        <f>-PV(MortgageCalculator!$B$9/12,B182,0,1,0)</f>
        <v>0.63958128716090878</v>
      </c>
      <c r="S182" s="20">
        <f t="shared" si="20"/>
        <v>107.37748417591884</v>
      </c>
    </row>
    <row r="183" spans="1:19" ht="16.05" customHeight="1" x14ac:dyDescent="0.25">
      <c r="A183" s="15" t="s">
        <v>103</v>
      </c>
      <c r="B183" s="31">
        <v>180</v>
      </c>
      <c r="C183" s="16">
        <f t="shared" si="26"/>
        <v>148382.14356784581</v>
      </c>
      <c r="D183" s="16">
        <f>IF(G182=0,0,IF(G182&lt;MortgageCalculator!$B$12,G182+E183,MortgageCalculator!$B$12))</f>
        <v>1422.6339415730192</v>
      </c>
      <c r="E183" s="16">
        <f>C183*MortgageCalculator!$B$5/12</f>
        <v>370.95535891961453</v>
      </c>
      <c r="F183" s="16">
        <f t="shared" si="21"/>
        <v>1051.6785826534046</v>
      </c>
      <c r="G183" s="16">
        <f t="shared" si="22"/>
        <v>147330.4649851924</v>
      </c>
      <c r="H183" s="22">
        <f t="shared" si="23"/>
        <v>0.49110154995064137</v>
      </c>
      <c r="J183" s="18">
        <f t="shared" si="24"/>
        <v>80759.393482897431</v>
      </c>
      <c r="K183" s="18">
        <f>IF(N182=0,0,IF(N182&lt;MortgageCalculator!$B$12+MortgageCalculator!$B$7,N182+L183,MortgageCalculator!$B$12+MortgageCalculator!$B$7))</f>
        <v>1722.6339415730192</v>
      </c>
      <c r="L183" s="18">
        <f>J183*MortgageCalculator!$B$5/12</f>
        <v>201.89848370724357</v>
      </c>
      <c r="M183" s="18">
        <f t="shared" si="25"/>
        <v>1520.7354578657757</v>
      </c>
      <c r="N183" s="18">
        <f t="shared" si="18"/>
        <v>79238.658025031662</v>
      </c>
      <c r="P183" s="18">
        <f t="shared" si="19"/>
        <v>169.05687521237095</v>
      </c>
      <c r="Q183" s="19">
        <f>-PV(MortgageCalculator!$B$9/12,B183,0,1,0)</f>
        <v>0.63798632135751498</v>
      </c>
      <c r="S183" s="20">
        <f t="shared" si="20"/>
        <v>107.855973916937</v>
      </c>
    </row>
    <row r="184" spans="1:19" ht="16.05" customHeight="1" x14ac:dyDescent="0.25">
      <c r="A184" s="15" t="s">
        <v>104</v>
      </c>
      <c r="B184" s="31">
        <v>181</v>
      </c>
      <c r="C184" s="16">
        <f t="shared" si="26"/>
        <v>147330.4649851924</v>
      </c>
      <c r="D184" s="16">
        <f>IF(G183=0,0,IF(G183&lt;MortgageCalculator!$B$12,G183+E184,MortgageCalculator!$B$12))</f>
        <v>1422.6339415730192</v>
      </c>
      <c r="E184" s="16">
        <f>C184*MortgageCalculator!$B$5/12</f>
        <v>368.32616246298102</v>
      </c>
      <c r="F184" s="16">
        <f t="shared" si="21"/>
        <v>1054.3077791100382</v>
      </c>
      <c r="G184" s="16">
        <f t="shared" si="22"/>
        <v>146276.15720608237</v>
      </c>
      <c r="H184" s="22">
        <f t="shared" si="23"/>
        <v>0.48758719068694123</v>
      </c>
      <c r="J184" s="18">
        <f t="shared" si="24"/>
        <v>79238.658025031662</v>
      </c>
      <c r="K184" s="18">
        <f>IF(N183=0,0,IF(N183&lt;MortgageCalculator!$B$12+MortgageCalculator!$B$7,N183+L184,MortgageCalculator!$B$12+MortgageCalculator!$B$7))</f>
        <v>1722.6339415730192</v>
      </c>
      <c r="L184" s="18">
        <f>J184*MortgageCalculator!$B$5/12</f>
        <v>198.09664506257914</v>
      </c>
      <c r="M184" s="18">
        <f t="shared" si="25"/>
        <v>1524.53729651044</v>
      </c>
      <c r="N184" s="18">
        <f t="shared" si="18"/>
        <v>77714.120728521215</v>
      </c>
      <c r="P184" s="18">
        <f t="shared" si="19"/>
        <v>170.22951740040187</v>
      </c>
      <c r="Q184" s="19">
        <f>-PV(MortgageCalculator!$B$9/12,B184,0,1,0)</f>
        <v>0.63639533302495266</v>
      </c>
      <c r="S184" s="20">
        <f t="shared" si="20"/>
        <v>108.33327041670573</v>
      </c>
    </row>
    <row r="185" spans="1:19" ht="16.05" customHeight="1" x14ac:dyDescent="0.25">
      <c r="A185" s="15" t="s">
        <v>104</v>
      </c>
      <c r="B185" s="31">
        <v>182</v>
      </c>
      <c r="C185" s="16">
        <f t="shared" si="26"/>
        <v>146276.15720608237</v>
      </c>
      <c r="D185" s="16">
        <f>IF(G184=0,0,IF(G184&lt;MortgageCalculator!$B$12,G184+E185,MortgageCalculator!$B$12))</f>
        <v>1422.6339415730192</v>
      </c>
      <c r="E185" s="16">
        <f>C185*MortgageCalculator!$B$5/12</f>
        <v>365.69039301520593</v>
      </c>
      <c r="F185" s="16">
        <f t="shared" si="21"/>
        <v>1056.9435485578133</v>
      </c>
      <c r="G185" s="16">
        <f t="shared" si="22"/>
        <v>145219.21365752455</v>
      </c>
      <c r="H185" s="22">
        <f t="shared" si="23"/>
        <v>0.48406404552508187</v>
      </c>
      <c r="J185" s="18">
        <f t="shared" si="24"/>
        <v>77714.120728521215</v>
      </c>
      <c r="K185" s="18">
        <f>IF(N184=0,0,IF(N184&lt;MortgageCalculator!$B$12+MortgageCalculator!$B$7,N184+L185,MortgageCalculator!$B$12+MortgageCalculator!$B$7))</f>
        <v>1722.6339415730192</v>
      </c>
      <c r="L185" s="18">
        <f>J185*MortgageCalculator!$B$5/12</f>
        <v>194.28530182130302</v>
      </c>
      <c r="M185" s="18">
        <f t="shared" si="25"/>
        <v>1528.3486397517163</v>
      </c>
      <c r="N185" s="18">
        <f t="shared" si="18"/>
        <v>76185.772088769503</v>
      </c>
      <c r="P185" s="18">
        <f t="shared" si="19"/>
        <v>171.4050911939029</v>
      </c>
      <c r="Q185" s="19">
        <f>-PV(MortgageCalculator!$B$9/12,B185,0,1,0)</f>
        <v>0.63480831224434198</v>
      </c>
      <c r="S185" s="20">
        <f t="shared" si="20"/>
        <v>108.80937665088902</v>
      </c>
    </row>
    <row r="186" spans="1:19" ht="16.05" customHeight="1" x14ac:dyDescent="0.25">
      <c r="A186" s="15" t="s">
        <v>104</v>
      </c>
      <c r="B186" s="31">
        <v>183</v>
      </c>
      <c r="C186" s="16">
        <f t="shared" si="26"/>
        <v>145219.21365752455</v>
      </c>
      <c r="D186" s="16">
        <f>IF(G185=0,0,IF(G185&lt;MortgageCalculator!$B$12,G185+E186,MortgageCalculator!$B$12))</f>
        <v>1422.6339415730192</v>
      </c>
      <c r="E186" s="16">
        <f>C186*MortgageCalculator!$B$5/12</f>
        <v>363.04803414381132</v>
      </c>
      <c r="F186" s="16">
        <f t="shared" si="21"/>
        <v>1059.585907429208</v>
      </c>
      <c r="G186" s="16">
        <f t="shared" si="22"/>
        <v>144159.62775009536</v>
      </c>
      <c r="H186" s="22">
        <f t="shared" si="23"/>
        <v>0.48053209250031786</v>
      </c>
      <c r="J186" s="18">
        <f t="shared" si="24"/>
        <v>76185.772088769503</v>
      </c>
      <c r="K186" s="18">
        <f>IF(N185=0,0,IF(N185&lt;MortgageCalculator!$B$12+MortgageCalculator!$B$7,N185+L186,MortgageCalculator!$B$12+MortgageCalculator!$B$7))</f>
        <v>1722.6339415730192</v>
      </c>
      <c r="L186" s="18">
        <f>J186*MortgageCalculator!$B$5/12</f>
        <v>190.46443022192375</v>
      </c>
      <c r="M186" s="18">
        <f t="shared" si="25"/>
        <v>1532.1695113510955</v>
      </c>
      <c r="N186" s="18">
        <f t="shared" si="18"/>
        <v>74653.602577418409</v>
      </c>
      <c r="P186" s="18">
        <f t="shared" si="19"/>
        <v>172.58360392188757</v>
      </c>
      <c r="Q186" s="19">
        <f>-PV(MortgageCalculator!$B$9/12,B186,0,1,0)</f>
        <v>0.63322524912153799</v>
      </c>
      <c r="S186" s="20">
        <f t="shared" si="20"/>
        <v>109.2842955877301</v>
      </c>
    </row>
    <row r="187" spans="1:19" ht="16.05" customHeight="1" x14ac:dyDescent="0.25">
      <c r="A187" s="15" t="s">
        <v>104</v>
      </c>
      <c r="B187" s="31">
        <v>184</v>
      </c>
      <c r="C187" s="16">
        <f t="shared" si="26"/>
        <v>144159.62775009536</v>
      </c>
      <c r="D187" s="16">
        <f>IF(G186=0,0,IF(G186&lt;MortgageCalculator!$B$12,G186+E187,MortgageCalculator!$B$12))</f>
        <v>1422.6339415730192</v>
      </c>
      <c r="E187" s="16">
        <f>C187*MortgageCalculator!$B$5/12</f>
        <v>360.39906937523841</v>
      </c>
      <c r="F187" s="16">
        <f t="shared" si="21"/>
        <v>1062.2348721977808</v>
      </c>
      <c r="G187" s="16">
        <f t="shared" si="22"/>
        <v>143097.39287789757</v>
      </c>
      <c r="H187" s="22">
        <f t="shared" si="23"/>
        <v>0.47699130959299191</v>
      </c>
      <c r="J187" s="18">
        <f t="shared" si="24"/>
        <v>74653.602577418409</v>
      </c>
      <c r="K187" s="18">
        <f>IF(N186=0,0,IF(N186&lt;MortgageCalculator!$B$12+MortgageCalculator!$B$7,N186+L187,MortgageCalculator!$B$12+MortgageCalculator!$B$7))</f>
        <v>1722.6339415730192</v>
      </c>
      <c r="L187" s="18">
        <f>J187*MortgageCalculator!$B$5/12</f>
        <v>186.63400644354601</v>
      </c>
      <c r="M187" s="18">
        <f t="shared" si="25"/>
        <v>1535.9999351294732</v>
      </c>
      <c r="N187" s="18">
        <f t="shared" si="18"/>
        <v>73117.602642288941</v>
      </c>
      <c r="P187" s="18">
        <f t="shared" si="19"/>
        <v>173.7650629316924</v>
      </c>
      <c r="Q187" s="19">
        <f>-PV(MortgageCalculator!$B$9/12,B187,0,1,0)</f>
        <v>0.63164613378707046</v>
      </c>
      <c r="S187" s="20">
        <f t="shared" si="20"/>
        <v>109.75803018807049</v>
      </c>
    </row>
    <row r="188" spans="1:19" ht="16.05" customHeight="1" x14ac:dyDescent="0.25">
      <c r="A188" s="15" t="s">
        <v>104</v>
      </c>
      <c r="B188" s="31">
        <v>185</v>
      </c>
      <c r="C188" s="16">
        <f t="shared" si="26"/>
        <v>143097.39287789757</v>
      </c>
      <c r="D188" s="16">
        <f>IF(G187=0,0,IF(G187&lt;MortgageCalculator!$B$12,G187+E188,MortgageCalculator!$B$12))</f>
        <v>1422.6339415730192</v>
      </c>
      <c r="E188" s="16">
        <f>C188*MortgageCalculator!$B$5/12</f>
        <v>357.74348219474388</v>
      </c>
      <c r="F188" s="16">
        <f t="shared" si="21"/>
        <v>1064.8904593782754</v>
      </c>
      <c r="G188" s="16">
        <f t="shared" si="22"/>
        <v>142032.50241851929</v>
      </c>
      <c r="H188" s="22">
        <f t="shared" si="23"/>
        <v>0.47344167472839765</v>
      </c>
      <c r="J188" s="18">
        <f t="shared" si="24"/>
        <v>73117.602642288941</v>
      </c>
      <c r="K188" s="18">
        <f>IF(N187=0,0,IF(N187&lt;MortgageCalculator!$B$12+MortgageCalculator!$B$7,N187+L188,MortgageCalculator!$B$12+MortgageCalculator!$B$7))</f>
        <v>1722.6339415730192</v>
      </c>
      <c r="L188" s="18">
        <f>J188*MortgageCalculator!$B$5/12</f>
        <v>182.79400660572233</v>
      </c>
      <c r="M188" s="18">
        <f t="shared" si="25"/>
        <v>1539.8399349672968</v>
      </c>
      <c r="N188" s="18">
        <f t="shared" si="18"/>
        <v>71577.762707321643</v>
      </c>
      <c r="P188" s="18">
        <f t="shared" si="19"/>
        <v>174.94947558902155</v>
      </c>
      <c r="Q188" s="19">
        <f>-PV(MortgageCalculator!$B$9/12,B188,0,1,0)</f>
        <v>0.63007095639608013</v>
      </c>
      <c r="S188" s="20">
        <f t="shared" si="20"/>
        <v>110.23058340536748</v>
      </c>
    </row>
    <row r="189" spans="1:19" ht="16.05" customHeight="1" x14ac:dyDescent="0.25">
      <c r="A189" s="15" t="s">
        <v>104</v>
      </c>
      <c r="B189" s="31">
        <v>186</v>
      </c>
      <c r="C189" s="16">
        <f t="shared" si="26"/>
        <v>142032.50241851929</v>
      </c>
      <c r="D189" s="16">
        <f>IF(G188=0,0,IF(G188&lt;MortgageCalculator!$B$12,G188+E189,MortgageCalculator!$B$12))</f>
        <v>1422.6339415730192</v>
      </c>
      <c r="E189" s="16">
        <f>C189*MortgageCalculator!$B$5/12</f>
        <v>355.08125604629822</v>
      </c>
      <c r="F189" s="16">
        <f t="shared" si="21"/>
        <v>1067.552685526721</v>
      </c>
      <c r="G189" s="16">
        <f t="shared" si="22"/>
        <v>140964.94973299257</v>
      </c>
      <c r="H189" s="22">
        <f t="shared" si="23"/>
        <v>0.46988316577664191</v>
      </c>
      <c r="J189" s="18">
        <f t="shared" si="24"/>
        <v>71577.762707321643</v>
      </c>
      <c r="K189" s="18">
        <f>IF(N188=0,0,IF(N188&lt;MortgageCalculator!$B$12+MortgageCalculator!$B$7,N188+L189,MortgageCalculator!$B$12+MortgageCalculator!$B$7))</f>
        <v>1722.6339415730192</v>
      </c>
      <c r="L189" s="18">
        <f>J189*MortgageCalculator!$B$5/12</f>
        <v>178.94440676830411</v>
      </c>
      <c r="M189" s="18">
        <f t="shared" si="25"/>
        <v>1543.6895348047151</v>
      </c>
      <c r="N189" s="18">
        <f t="shared" si="18"/>
        <v>70034.073172516932</v>
      </c>
      <c r="P189" s="18">
        <f t="shared" si="19"/>
        <v>176.13684927799412</v>
      </c>
      <c r="Q189" s="19">
        <f>-PV(MortgageCalculator!$B$9/12,B189,0,1,0)</f>
        <v>0.62849970712825964</v>
      </c>
      <c r="S189" s="20">
        <f t="shared" si="20"/>
        <v>110.70195818571371</v>
      </c>
    </row>
    <row r="190" spans="1:19" ht="16.05" customHeight="1" x14ac:dyDescent="0.25">
      <c r="A190" s="15" t="s">
        <v>104</v>
      </c>
      <c r="B190" s="31">
        <v>187</v>
      </c>
      <c r="C190" s="16">
        <f t="shared" si="26"/>
        <v>140964.94973299257</v>
      </c>
      <c r="D190" s="16">
        <f>IF(G189=0,0,IF(G189&lt;MortgageCalculator!$B$12,G189+E190,MortgageCalculator!$B$12))</f>
        <v>1422.6339415730192</v>
      </c>
      <c r="E190" s="16">
        <f>C190*MortgageCalculator!$B$5/12</f>
        <v>352.41237433248142</v>
      </c>
      <c r="F190" s="16">
        <f t="shared" si="21"/>
        <v>1070.2215672405378</v>
      </c>
      <c r="G190" s="16">
        <f t="shared" si="22"/>
        <v>139894.72816575202</v>
      </c>
      <c r="H190" s="22">
        <f t="shared" si="23"/>
        <v>0.46631576055250673</v>
      </c>
      <c r="J190" s="18">
        <f t="shared" si="24"/>
        <v>70034.073172516932</v>
      </c>
      <c r="K190" s="18">
        <f>IF(N189=0,0,IF(N189&lt;MortgageCalculator!$B$12+MortgageCalculator!$B$7,N189+L190,MortgageCalculator!$B$12+MortgageCalculator!$B$7))</f>
        <v>1722.6339415730192</v>
      </c>
      <c r="L190" s="18">
        <f>J190*MortgageCalculator!$B$5/12</f>
        <v>175.08518293129234</v>
      </c>
      <c r="M190" s="18">
        <f t="shared" si="25"/>
        <v>1547.5487586417269</v>
      </c>
      <c r="N190" s="18">
        <f t="shared" si="18"/>
        <v>68486.524413875202</v>
      </c>
      <c r="P190" s="18">
        <f t="shared" si="19"/>
        <v>177.32719140118908</v>
      </c>
      <c r="Q190" s="19">
        <f>-PV(MortgageCalculator!$B$9/12,B190,0,1,0)</f>
        <v>0.62693237618779019</v>
      </c>
      <c r="S190" s="20">
        <f t="shared" si="20"/>
        <v>111.17215746785455</v>
      </c>
    </row>
    <row r="191" spans="1:19" ht="16.05" customHeight="1" x14ac:dyDescent="0.25">
      <c r="A191" s="15" t="s">
        <v>104</v>
      </c>
      <c r="B191" s="31">
        <v>188</v>
      </c>
      <c r="C191" s="16">
        <f t="shared" si="26"/>
        <v>139894.72816575202</v>
      </c>
      <c r="D191" s="16">
        <f>IF(G190=0,0,IF(G190&lt;MortgageCalculator!$B$12,G190+E191,MortgageCalculator!$B$12))</f>
        <v>1422.6339415730192</v>
      </c>
      <c r="E191" s="16">
        <f>C191*MortgageCalculator!$B$5/12</f>
        <v>349.73682041438002</v>
      </c>
      <c r="F191" s="16">
        <f t="shared" si="21"/>
        <v>1072.8971211586393</v>
      </c>
      <c r="G191" s="16">
        <f t="shared" si="22"/>
        <v>138821.83104459339</v>
      </c>
      <c r="H191" s="22">
        <f t="shared" si="23"/>
        <v>0.46273943681531132</v>
      </c>
      <c r="J191" s="18">
        <f t="shared" si="24"/>
        <v>68486.524413875202</v>
      </c>
      <c r="K191" s="18">
        <f>IF(N190=0,0,IF(N190&lt;MortgageCalculator!$B$12+MortgageCalculator!$B$7,N190+L191,MortgageCalculator!$B$12+MortgageCalculator!$B$7))</f>
        <v>1722.6339415730192</v>
      </c>
      <c r="L191" s="18">
        <f>J191*MortgageCalculator!$B$5/12</f>
        <v>171.216311034688</v>
      </c>
      <c r="M191" s="18">
        <f t="shared" si="25"/>
        <v>1551.4176305383312</v>
      </c>
      <c r="N191" s="18">
        <f t="shared" si="18"/>
        <v>66935.106783336872</v>
      </c>
      <c r="P191" s="18">
        <f t="shared" si="19"/>
        <v>178.52050937969202</v>
      </c>
      <c r="Q191" s="19">
        <f>-PV(MortgageCalculator!$B$9/12,B191,0,1,0)</f>
        <v>0.62536895380328195</v>
      </c>
      <c r="S191" s="20">
        <f t="shared" si="20"/>
        <v>111.64118418320697</v>
      </c>
    </row>
    <row r="192" spans="1:19" ht="16.05" customHeight="1" x14ac:dyDescent="0.25">
      <c r="A192" s="15" t="s">
        <v>104</v>
      </c>
      <c r="B192" s="31">
        <v>189</v>
      </c>
      <c r="C192" s="16">
        <f t="shared" si="26"/>
        <v>138821.83104459339</v>
      </c>
      <c r="D192" s="16">
        <f>IF(G191=0,0,IF(G191&lt;MortgageCalculator!$B$12,G191+E192,MortgageCalculator!$B$12))</f>
        <v>1422.6339415730192</v>
      </c>
      <c r="E192" s="16">
        <f>C192*MortgageCalculator!$B$5/12</f>
        <v>347.05457761148347</v>
      </c>
      <c r="F192" s="16">
        <f t="shared" si="21"/>
        <v>1075.5793639615358</v>
      </c>
      <c r="G192" s="16">
        <f t="shared" si="22"/>
        <v>137746.25168063186</v>
      </c>
      <c r="H192" s="22">
        <f t="shared" si="23"/>
        <v>0.45915417226877286</v>
      </c>
      <c r="J192" s="18">
        <f t="shared" si="24"/>
        <v>66935.106783336872</v>
      </c>
      <c r="K192" s="18">
        <f>IF(N191=0,0,IF(N191&lt;MortgageCalculator!$B$12+MortgageCalculator!$B$7,N191+L192,MortgageCalculator!$B$12+MortgageCalculator!$B$7))</f>
        <v>1722.6339415730192</v>
      </c>
      <c r="L192" s="18">
        <f>J192*MortgageCalculator!$B$5/12</f>
        <v>167.33776695834217</v>
      </c>
      <c r="M192" s="18">
        <f t="shared" si="25"/>
        <v>1555.2961746146771</v>
      </c>
      <c r="N192" s="18">
        <f t="shared" si="18"/>
        <v>65379.810608722197</v>
      </c>
      <c r="P192" s="18">
        <f t="shared" si="19"/>
        <v>179.71681065314129</v>
      </c>
      <c r="Q192" s="19">
        <f>-PV(MortgageCalculator!$B$9/12,B192,0,1,0)</f>
        <v>0.62380943022771262</v>
      </c>
      <c r="S192" s="20">
        <f t="shared" si="20"/>
        <v>112.10904125587778</v>
      </c>
    </row>
    <row r="193" spans="1:19" ht="16.05" customHeight="1" x14ac:dyDescent="0.25">
      <c r="A193" s="15" t="s">
        <v>104</v>
      </c>
      <c r="B193" s="31">
        <v>190</v>
      </c>
      <c r="C193" s="16">
        <f t="shared" si="26"/>
        <v>137746.25168063186</v>
      </c>
      <c r="D193" s="16">
        <f>IF(G192=0,0,IF(G192&lt;MortgageCalculator!$B$12,G192+E193,MortgageCalculator!$B$12))</f>
        <v>1422.6339415730192</v>
      </c>
      <c r="E193" s="16">
        <f>C193*MortgageCalculator!$B$5/12</f>
        <v>344.36562920157962</v>
      </c>
      <c r="F193" s="16">
        <f t="shared" si="21"/>
        <v>1078.2683123714396</v>
      </c>
      <c r="G193" s="16">
        <f t="shared" si="22"/>
        <v>136667.98336826041</v>
      </c>
      <c r="H193" s="22">
        <f t="shared" si="23"/>
        <v>0.45555994456086801</v>
      </c>
      <c r="J193" s="18">
        <f t="shared" si="24"/>
        <v>65379.810608722197</v>
      </c>
      <c r="K193" s="18">
        <f>IF(N192=0,0,IF(N192&lt;MortgageCalculator!$B$12+MortgageCalculator!$B$7,N192+L193,MortgageCalculator!$B$12+MortgageCalculator!$B$7))</f>
        <v>1722.6339415730192</v>
      </c>
      <c r="L193" s="18">
        <f>J193*MortgageCalculator!$B$5/12</f>
        <v>163.4495265218055</v>
      </c>
      <c r="M193" s="18">
        <f t="shared" si="25"/>
        <v>1559.1844150512138</v>
      </c>
      <c r="N193" s="18">
        <f t="shared" si="18"/>
        <v>63820.626193670985</v>
      </c>
      <c r="P193" s="18">
        <f t="shared" si="19"/>
        <v>180.91610267977413</v>
      </c>
      <c r="Q193" s="19">
        <f>-PV(MortgageCalculator!$B$9/12,B193,0,1,0)</f>
        <v>0.62225379573836692</v>
      </c>
      <c r="S193" s="20">
        <f t="shared" si="20"/>
        <v>112.57573160268159</v>
      </c>
    </row>
    <row r="194" spans="1:19" ht="16.05" customHeight="1" x14ac:dyDescent="0.25">
      <c r="A194" s="15" t="s">
        <v>104</v>
      </c>
      <c r="B194" s="31">
        <v>191</v>
      </c>
      <c r="C194" s="16">
        <f t="shared" si="26"/>
        <v>136667.98336826041</v>
      </c>
      <c r="D194" s="16">
        <f>IF(G193=0,0,IF(G193&lt;MortgageCalculator!$B$12,G193+E194,MortgageCalculator!$B$12))</f>
        <v>1422.6339415730192</v>
      </c>
      <c r="E194" s="16">
        <f>C194*MortgageCalculator!$B$5/12</f>
        <v>341.66995842065103</v>
      </c>
      <c r="F194" s="16">
        <f t="shared" si="21"/>
        <v>1080.9639831523682</v>
      </c>
      <c r="G194" s="16">
        <f t="shared" si="22"/>
        <v>135587.01938510803</v>
      </c>
      <c r="H194" s="22">
        <f t="shared" si="23"/>
        <v>0.4519567312836934</v>
      </c>
      <c r="J194" s="18">
        <f t="shared" si="24"/>
        <v>63820.626193670985</v>
      </c>
      <c r="K194" s="18">
        <f>IF(N193=0,0,IF(N193&lt;MortgageCalculator!$B$12+MortgageCalculator!$B$7,N193+L194,MortgageCalculator!$B$12+MortgageCalculator!$B$7))</f>
        <v>1722.6339415730192</v>
      </c>
      <c r="L194" s="18">
        <f>J194*MortgageCalculator!$B$5/12</f>
        <v>159.55156548417747</v>
      </c>
      <c r="M194" s="18">
        <f t="shared" si="25"/>
        <v>1563.0823760888418</v>
      </c>
      <c r="N194" s="18">
        <f t="shared" si="18"/>
        <v>62257.54381758214</v>
      </c>
      <c r="P194" s="18">
        <f t="shared" si="19"/>
        <v>182.11839293647355</v>
      </c>
      <c r="Q194" s="19">
        <f>-PV(MortgageCalculator!$B$9/12,B194,0,1,0)</f>
        <v>0.62070204063677514</v>
      </c>
      <c r="S194" s="20">
        <f t="shared" si="20"/>
        <v>113.04125813315919</v>
      </c>
    </row>
    <row r="195" spans="1:19" ht="16.05" customHeight="1" x14ac:dyDescent="0.25">
      <c r="A195" s="15" t="s">
        <v>104</v>
      </c>
      <c r="B195" s="31">
        <v>192</v>
      </c>
      <c r="C195" s="16">
        <f t="shared" si="26"/>
        <v>135587.01938510803</v>
      </c>
      <c r="D195" s="16">
        <f>IF(G194=0,0,IF(G194&lt;MortgageCalculator!$B$12,G194+E195,MortgageCalculator!$B$12))</f>
        <v>1422.6339415730192</v>
      </c>
      <c r="E195" s="16">
        <f>C195*MortgageCalculator!$B$5/12</f>
        <v>338.96754846277003</v>
      </c>
      <c r="F195" s="16">
        <f t="shared" si="21"/>
        <v>1083.6663931102491</v>
      </c>
      <c r="G195" s="16">
        <f t="shared" si="22"/>
        <v>134503.35299199779</v>
      </c>
      <c r="H195" s="22">
        <f t="shared" si="23"/>
        <v>0.44834450997332598</v>
      </c>
      <c r="J195" s="18">
        <f t="shared" si="24"/>
        <v>62257.54381758214</v>
      </c>
      <c r="K195" s="18">
        <f>IF(N194=0,0,IF(N194&lt;MortgageCalculator!$B$12+MortgageCalculator!$B$7,N194+L195,MortgageCalculator!$B$12+MortgageCalculator!$B$7))</f>
        <v>1722.6339415730192</v>
      </c>
      <c r="L195" s="18">
        <f>J195*MortgageCalculator!$B$5/12</f>
        <v>155.64385954395536</v>
      </c>
      <c r="M195" s="18">
        <f t="shared" si="25"/>
        <v>1566.9900820290638</v>
      </c>
      <c r="N195" s="18">
        <f t="shared" si="18"/>
        <v>60690.553735553076</v>
      </c>
      <c r="P195" s="18">
        <f t="shared" si="19"/>
        <v>183.32368891881467</v>
      </c>
      <c r="Q195" s="19">
        <f>-PV(MortgageCalculator!$B$9/12,B195,0,1,0)</f>
        <v>0.61915415524865325</v>
      </c>
      <c r="S195" s="20">
        <f t="shared" si="20"/>
        <v>113.50562374959559</v>
      </c>
    </row>
    <row r="196" spans="1:19" ht="16.05" customHeight="1" x14ac:dyDescent="0.25">
      <c r="A196" s="15" t="s">
        <v>105</v>
      </c>
      <c r="B196" s="31">
        <v>193</v>
      </c>
      <c r="C196" s="16">
        <f t="shared" si="26"/>
        <v>134503.35299199779</v>
      </c>
      <c r="D196" s="16">
        <f>IF(G195=0,0,IF(G195&lt;MortgageCalculator!$B$12,G195+E196,MortgageCalculator!$B$12))</f>
        <v>1422.6339415730192</v>
      </c>
      <c r="E196" s="16">
        <f>C196*MortgageCalculator!$B$5/12</f>
        <v>336.25838247999445</v>
      </c>
      <c r="F196" s="16">
        <f t="shared" si="21"/>
        <v>1086.3755590930248</v>
      </c>
      <c r="G196" s="16">
        <f t="shared" si="22"/>
        <v>133416.97743290477</v>
      </c>
      <c r="H196" s="22">
        <f t="shared" si="23"/>
        <v>0.44472325810968255</v>
      </c>
      <c r="J196" s="18">
        <f t="shared" si="24"/>
        <v>60690.553735553076</v>
      </c>
      <c r="K196" s="18">
        <f>IF(N195=0,0,IF(N195&lt;MortgageCalculator!$B$12+MortgageCalculator!$B$7,N195+L196,MortgageCalculator!$B$12+MortgageCalculator!$B$7))</f>
        <v>1722.6339415730192</v>
      </c>
      <c r="L196" s="18">
        <f>J196*MortgageCalculator!$B$5/12</f>
        <v>151.7263843388827</v>
      </c>
      <c r="M196" s="18">
        <f t="shared" si="25"/>
        <v>1570.9075572341364</v>
      </c>
      <c r="N196" s="18">
        <f t="shared" ref="N196:N243" si="27">J196-M196</f>
        <v>59119.646178318937</v>
      </c>
      <c r="P196" s="18">
        <f t="shared" ref="P196:P243" si="28">E196-L196</f>
        <v>184.53199814111176</v>
      </c>
      <c r="Q196" s="19">
        <f>-PV(MortgageCalculator!$B$9/12,B196,0,1,0)</f>
        <v>0.61761012992384368</v>
      </c>
      <c r="S196" s="20">
        <f t="shared" ref="S196:S259" si="29">P196*Q196</f>
        <v>113.96883134703852</v>
      </c>
    </row>
    <row r="197" spans="1:19" ht="16.05" customHeight="1" x14ac:dyDescent="0.25">
      <c r="A197" s="15" t="s">
        <v>105</v>
      </c>
      <c r="B197" s="31">
        <v>194</v>
      </c>
      <c r="C197" s="16">
        <f t="shared" si="26"/>
        <v>133416.97743290477</v>
      </c>
      <c r="D197" s="16">
        <f>IF(G196=0,0,IF(G196&lt;MortgageCalculator!$B$12,G196+E197,MortgageCalculator!$B$12))</f>
        <v>1422.6339415730192</v>
      </c>
      <c r="E197" s="16">
        <f>C197*MortgageCalculator!$B$5/12</f>
        <v>333.54244358226191</v>
      </c>
      <c r="F197" s="16">
        <f t="shared" ref="F197:F243" si="30">D197-E197</f>
        <v>1089.0914979907573</v>
      </c>
      <c r="G197" s="16">
        <f t="shared" ref="G197:G260" si="31">IF(ROUND(C197-F197,0)=0,0,C197-F197)</f>
        <v>132327.885934914</v>
      </c>
      <c r="H197" s="22">
        <f t="shared" ref="H197:H260" si="32">G197/$C$4</f>
        <v>0.44109295311637997</v>
      </c>
      <c r="J197" s="18">
        <f t="shared" ref="J197:J243" si="33">IF(ROUND(N196,0)&gt;0,N196,0)</f>
        <v>59119.646178318937</v>
      </c>
      <c r="K197" s="18">
        <f>IF(N196=0,0,IF(N196&lt;MortgageCalculator!$B$12+MortgageCalculator!$B$7,N196+L197,MortgageCalculator!$B$12+MortgageCalculator!$B$7))</f>
        <v>1722.6339415730192</v>
      </c>
      <c r="L197" s="18">
        <f>J197*MortgageCalculator!$B$5/12</f>
        <v>147.79911544579736</v>
      </c>
      <c r="M197" s="18">
        <f t="shared" ref="M197:M243" si="34">IF(K197-L197&gt;N196,N196,K197-L197)</f>
        <v>1574.834826127222</v>
      </c>
      <c r="N197" s="18">
        <f t="shared" si="27"/>
        <v>57544.811352191718</v>
      </c>
      <c r="P197" s="18">
        <f t="shared" si="28"/>
        <v>185.74332813646456</v>
      </c>
      <c r="Q197" s="19">
        <f>-PV(MortgageCalculator!$B$9/12,B197,0,1,0)</f>
        <v>0.61606995503625317</v>
      </c>
      <c r="S197" s="20">
        <f t="shared" si="29"/>
        <v>114.43088381331573</v>
      </c>
    </row>
    <row r="198" spans="1:19" ht="16.05" customHeight="1" x14ac:dyDescent="0.25">
      <c r="A198" s="15" t="s">
        <v>105</v>
      </c>
      <c r="B198" s="31">
        <v>195</v>
      </c>
      <c r="C198" s="16">
        <f t="shared" ref="C198:C261" si="35">IF(ROUND(G197,0)=0,0,G197)</f>
        <v>132327.885934914</v>
      </c>
      <c r="D198" s="16">
        <f>IF(G197=0,0,IF(G197&lt;MortgageCalculator!$B$12,G197+E198,MortgageCalculator!$B$12))</f>
        <v>1422.6339415730192</v>
      </c>
      <c r="E198" s="16">
        <f>C198*MortgageCalculator!$B$5/12</f>
        <v>330.81971483728495</v>
      </c>
      <c r="F198" s="16">
        <f t="shared" si="30"/>
        <v>1091.8142267357343</v>
      </c>
      <c r="G198" s="16">
        <f t="shared" si="31"/>
        <v>131236.07170817826</v>
      </c>
      <c r="H198" s="22">
        <f t="shared" si="32"/>
        <v>0.43745357236059423</v>
      </c>
      <c r="J198" s="18">
        <f t="shared" si="33"/>
        <v>57544.811352191718</v>
      </c>
      <c r="K198" s="18">
        <f>IF(N197=0,0,IF(N197&lt;MortgageCalculator!$B$12+MortgageCalculator!$B$7,N197+L198,MortgageCalculator!$B$12+MortgageCalculator!$B$7))</f>
        <v>1722.6339415730192</v>
      </c>
      <c r="L198" s="18">
        <f>J198*MortgageCalculator!$B$5/12</f>
        <v>143.8620283804793</v>
      </c>
      <c r="M198" s="18">
        <f t="shared" si="34"/>
        <v>1578.7719131925398</v>
      </c>
      <c r="N198" s="18">
        <f t="shared" si="27"/>
        <v>55966.039438999178</v>
      </c>
      <c r="P198" s="18">
        <f t="shared" si="28"/>
        <v>186.95768645680565</v>
      </c>
      <c r="Q198" s="19">
        <f>-PV(MortgageCalculator!$B$9/12,B198,0,1,0)</f>
        <v>0.61453362098379372</v>
      </c>
      <c r="S198" s="20">
        <f t="shared" si="29"/>
        <v>114.89178402905354</v>
      </c>
    </row>
    <row r="199" spans="1:19" ht="16.05" customHeight="1" x14ac:dyDescent="0.25">
      <c r="A199" s="15" t="s">
        <v>105</v>
      </c>
      <c r="B199" s="31">
        <v>196</v>
      </c>
      <c r="C199" s="16">
        <f t="shared" si="35"/>
        <v>131236.07170817826</v>
      </c>
      <c r="D199" s="16">
        <f>IF(G198=0,0,IF(G198&lt;MortgageCalculator!$B$12,G198+E199,MortgageCalculator!$B$12))</f>
        <v>1422.6339415730192</v>
      </c>
      <c r="E199" s="16">
        <f>C199*MortgageCalculator!$B$5/12</f>
        <v>328.09017927044562</v>
      </c>
      <c r="F199" s="16">
        <f t="shared" si="30"/>
        <v>1094.5437623025737</v>
      </c>
      <c r="G199" s="16">
        <f t="shared" si="31"/>
        <v>130141.52794587568</v>
      </c>
      <c r="H199" s="22">
        <f t="shared" si="32"/>
        <v>0.43380509315291893</v>
      </c>
      <c r="J199" s="18">
        <f t="shared" si="33"/>
        <v>55966.039438999178</v>
      </c>
      <c r="K199" s="18">
        <f>IF(N198=0,0,IF(N198&lt;MortgageCalculator!$B$12+MortgageCalculator!$B$7,N198+L199,MortgageCalculator!$B$12+MortgageCalculator!$B$7))</f>
        <v>1722.6339415730192</v>
      </c>
      <c r="L199" s="18">
        <f>J199*MortgageCalculator!$B$5/12</f>
        <v>139.91509859749794</v>
      </c>
      <c r="M199" s="18">
        <f t="shared" si="34"/>
        <v>1582.7188429755213</v>
      </c>
      <c r="N199" s="18">
        <f t="shared" si="27"/>
        <v>54383.320596023659</v>
      </c>
      <c r="P199" s="18">
        <f t="shared" si="28"/>
        <v>188.17508067294767</v>
      </c>
      <c r="Q199" s="19">
        <f>-PV(MortgageCalculator!$B$9/12,B199,0,1,0)</f>
        <v>0.61300111818832281</v>
      </c>
      <c r="S199" s="20">
        <f t="shared" si="29"/>
        <v>115.35153486769478</v>
      </c>
    </row>
    <row r="200" spans="1:19" ht="16.05" customHeight="1" x14ac:dyDescent="0.25">
      <c r="A200" s="15" t="s">
        <v>105</v>
      </c>
      <c r="B200" s="31">
        <v>197</v>
      </c>
      <c r="C200" s="16">
        <f t="shared" si="35"/>
        <v>130141.52794587568</v>
      </c>
      <c r="D200" s="16">
        <f>IF(G199=0,0,IF(G199&lt;MortgageCalculator!$B$12,G199+E200,MortgageCalculator!$B$12))</f>
        <v>1422.6339415730192</v>
      </c>
      <c r="E200" s="16">
        <f>C200*MortgageCalculator!$B$5/12</f>
        <v>325.35381986468923</v>
      </c>
      <c r="F200" s="16">
        <f t="shared" si="30"/>
        <v>1097.2801217083299</v>
      </c>
      <c r="G200" s="16">
        <f t="shared" si="31"/>
        <v>129044.24782416735</v>
      </c>
      <c r="H200" s="22">
        <f t="shared" si="32"/>
        <v>0.43014749274722452</v>
      </c>
      <c r="J200" s="18">
        <f t="shared" si="33"/>
        <v>54383.320596023659</v>
      </c>
      <c r="K200" s="18">
        <f>IF(N199=0,0,IF(N199&lt;MortgageCalculator!$B$12+MortgageCalculator!$B$7,N199+L200,MortgageCalculator!$B$12+MortgageCalculator!$B$7))</f>
        <v>1722.6339415730192</v>
      </c>
      <c r="L200" s="18">
        <f>J200*MortgageCalculator!$B$5/12</f>
        <v>135.95830149005914</v>
      </c>
      <c r="M200" s="18">
        <f t="shared" si="34"/>
        <v>1586.6756400829602</v>
      </c>
      <c r="N200" s="18">
        <f t="shared" si="27"/>
        <v>52796.644955940697</v>
      </c>
      <c r="P200" s="18">
        <f t="shared" si="28"/>
        <v>189.39551837463009</v>
      </c>
      <c r="Q200" s="19">
        <f>-PV(MortgageCalculator!$B$9/12,B200,0,1,0)</f>
        <v>0.61147243709558396</v>
      </c>
      <c r="S200" s="20">
        <f t="shared" si="29"/>
        <v>115.81013919551651</v>
      </c>
    </row>
    <row r="201" spans="1:19" ht="16.05" customHeight="1" x14ac:dyDescent="0.25">
      <c r="A201" s="15" t="s">
        <v>105</v>
      </c>
      <c r="B201" s="31">
        <v>198</v>
      </c>
      <c r="C201" s="16">
        <f t="shared" si="35"/>
        <v>129044.24782416735</v>
      </c>
      <c r="D201" s="16">
        <f>IF(G200=0,0,IF(G200&lt;MortgageCalculator!$B$12,G200+E201,MortgageCalculator!$B$12))</f>
        <v>1422.6339415730192</v>
      </c>
      <c r="E201" s="16">
        <f>C201*MortgageCalculator!$B$5/12</f>
        <v>322.61061956041834</v>
      </c>
      <c r="F201" s="16">
        <f t="shared" si="30"/>
        <v>1100.0233220126008</v>
      </c>
      <c r="G201" s="16">
        <f t="shared" si="31"/>
        <v>127944.22450215476</v>
      </c>
      <c r="H201" s="22">
        <f t="shared" si="32"/>
        <v>0.42648074834051586</v>
      </c>
      <c r="J201" s="18">
        <f t="shared" si="33"/>
        <v>52796.644955940697</v>
      </c>
      <c r="K201" s="18">
        <f>IF(N200=0,0,IF(N200&lt;MortgageCalculator!$B$12+MortgageCalculator!$B$7,N200+L201,MortgageCalculator!$B$12+MortgageCalculator!$B$7))</f>
        <v>1722.6339415730192</v>
      </c>
      <c r="L201" s="18">
        <f>J201*MortgageCalculator!$B$5/12</f>
        <v>131.99161238985172</v>
      </c>
      <c r="M201" s="18">
        <f t="shared" si="34"/>
        <v>1590.6423291831675</v>
      </c>
      <c r="N201" s="18">
        <f t="shared" si="27"/>
        <v>51206.00262675753</v>
      </c>
      <c r="P201" s="18">
        <f t="shared" si="28"/>
        <v>190.61900717056662</v>
      </c>
      <c r="Q201" s="19">
        <f>-PV(MortgageCalculator!$B$9/12,B201,0,1,0)</f>
        <v>0.60994756817514617</v>
      </c>
      <c r="S201" s="20">
        <f t="shared" si="29"/>
        <v>116.26759987164786</v>
      </c>
    </row>
    <row r="202" spans="1:19" ht="16.05" customHeight="1" x14ac:dyDescent="0.25">
      <c r="A202" s="15" t="s">
        <v>105</v>
      </c>
      <c r="B202" s="31">
        <v>199</v>
      </c>
      <c r="C202" s="16">
        <f t="shared" si="35"/>
        <v>127944.22450215476</v>
      </c>
      <c r="D202" s="16">
        <f>IF(G201=0,0,IF(G201&lt;MortgageCalculator!$B$12,G201+E202,MortgageCalculator!$B$12))</f>
        <v>1422.6339415730192</v>
      </c>
      <c r="E202" s="16">
        <f>C202*MortgageCalculator!$B$5/12</f>
        <v>319.86056125538687</v>
      </c>
      <c r="F202" s="16">
        <f t="shared" si="30"/>
        <v>1102.7733803176325</v>
      </c>
      <c r="G202" s="16">
        <f t="shared" si="31"/>
        <v>126841.45112183712</v>
      </c>
      <c r="H202" s="22">
        <f t="shared" si="32"/>
        <v>0.42280483707279037</v>
      </c>
      <c r="J202" s="18">
        <f t="shared" si="33"/>
        <v>51206.00262675753</v>
      </c>
      <c r="K202" s="18">
        <f>IF(N201=0,0,IF(N201&lt;MortgageCalculator!$B$12+MortgageCalculator!$B$7,N201+L202,MortgageCalculator!$B$12+MortgageCalculator!$B$7))</f>
        <v>1722.6339415730192</v>
      </c>
      <c r="L202" s="18">
        <f>J202*MortgageCalculator!$B$5/12</f>
        <v>128.01500656689382</v>
      </c>
      <c r="M202" s="18">
        <f t="shared" si="34"/>
        <v>1594.6189350061254</v>
      </c>
      <c r="N202" s="18">
        <f t="shared" si="27"/>
        <v>49611.383691751405</v>
      </c>
      <c r="P202" s="18">
        <f t="shared" si="28"/>
        <v>191.84555468849305</v>
      </c>
      <c r="Q202" s="19">
        <f>-PV(MortgageCalculator!$B$9/12,B202,0,1,0)</f>
        <v>0.60842650192034542</v>
      </c>
      <c r="S202" s="20">
        <f t="shared" si="29"/>
        <v>116.72391974808815</v>
      </c>
    </row>
    <row r="203" spans="1:19" ht="16.05" customHeight="1" x14ac:dyDescent="0.25">
      <c r="A203" s="15" t="s">
        <v>105</v>
      </c>
      <c r="B203" s="31">
        <v>200</v>
      </c>
      <c r="C203" s="16">
        <f t="shared" si="35"/>
        <v>126841.45112183712</v>
      </c>
      <c r="D203" s="16">
        <f>IF(G202=0,0,IF(G202&lt;MortgageCalculator!$B$12,G202+E203,MortgageCalculator!$B$12))</f>
        <v>1422.6339415730192</v>
      </c>
      <c r="E203" s="16">
        <f>C203*MortgageCalculator!$B$5/12</f>
        <v>317.1036278045928</v>
      </c>
      <c r="F203" s="16">
        <f t="shared" si="30"/>
        <v>1105.5303137684264</v>
      </c>
      <c r="G203" s="16">
        <f t="shared" si="31"/>
        <v>125735.92080806869</v>
      </c>
      <c r="H203" s="22">
        <f t="shared" si="32"/>
        <v>0.41911973602689567</v>
      </c>
      <c r="J203" s="18">
        <f t="shared" si="33"/>
        <v>49611.383691751405</v>
      </c>
      <c r="K203" s="18">
        <f>IF(N202=0,0,IF(N202&lt;MortgageCalculator!$B$12+MortgageCalculator!$B$7,N202+L203,MortgageCalculator!$B$12+MortgageCalculator!$B$7))</f>
        <v>1722.6339415730192</v>
      </c>
      <c r="L203" s="18">
        <f>J203*MortgageCalculator!$B$5/12</f>
        <v>124.0284592293785</v>
      </c>
      <c r="M203" s="18">
        <f t="shared" si="34"/>
        <v>1598.6054823436407</v>
      </c>
      <c r="N203" s="18">
        <f t="shared" si="27"/>
        <v>48012.778209407763</v>
      </c>
      <c r="P203" s="18">
        <f t="shared" si="28"/>
        <v>193.07516857521432</v>
      </c>
      <c r="Q203" s="19">
        <f>-PV(MortgageCalculator!$B$9/12,B203,0,1,0)</f>
        <v>0.60690922884822485</v>
      </c>
      <c r="S203" s="20">
        <f t="shared" si="29"/>
        <v>117.17910166972433</v>
      </c>
    </row>
    <row r="204" spans="1:19" ht="16.05" customHeight="1" x14ac:dyDescent="0.25">
      <c r="A204" s="15" t="s">
        <v>105</v>
      </c>
      <c r="B204" s="31">
        <v>201</v>
      </c>
      <c r="C204" s="16">
        <f t="shared" si="35"/>
        <v>125735.92080806869</v>
      </c>
      <c r="D204" s="16">
        <f>IF(G203=0,0,IF(G203&lt;MortgageCalculator!$B$12,G203+E204,MortgageCalculator!$B$12))</f>
        <v>1422.6339415730192</v>
      </c>
      <c r="E204" s="16">
        <f>C204*MortgageCalculator!$B$5/12</f>
        <v>314.3398020201717</v>
      </c>
      <c r="F204" s="16">
        <f t="shared" si="30"/>
        <v>1108.2941395528476</v>
      </c>
      <c r="G204" s="16">
        <f t="shared" si="31"/>
        <v>124627.62666851585</v>
      </c>
      <c r="H204" s="22">
        <f t="shared" si="32"/>
        <v>0.41542542222838619</v>
      </c>
      <c r="J204" s="18">
        <f t="shared" si="33"/>
        <v>48012.778209407763</v>
      </c>
      <c r="K204" s="18">
        <f>IF(N203=0,0,IF(N203&lt;MortgageCalculator!$B$12+MortgageCalculator!$B$7,N203+L204,MortgageCalculator!$B$12+MortgageCalculator!$B$7))</f>
        <v>1722.6339415730192</v>
      </c>
      <c r="L204" s="18">
        <f>J204*MortgageCalculator!$B$5/12</f>
        <v>120.03194552351941</v>
      </c>
      <c r="M204" s="18">
        <f t="shared" si="34"/>
        <v>1602.6019960494998</v>
      </c>
      <c r="N204" s="18">
        <f t="shared" si="27"/>
        <v>46410.17621335826</v>
      </c>
      <c r="P204" s="18">
        <f t="shared" si="28"/>
        <v>194.30785649665228</v>
      </c>
      <c r="Q204" s="19">
        <f>-PV(MortgageCalculator!$B$9/12,B204,0,1,0)</f>
        <v>0.60539573949947612</v>
      </c>
      <c r="S204" s="20">
        <f t="shared" si="29"/>
        <v>117.63314847434889</v>
      </c>
    </row>
    <row r="205" spans="1:19" ht="16.05" customHeight="1" x14ac:dyDescent="0.25">
      <c r="A205" s="15" t="s">
        <v>105</v>
      </c>
      <c r="B205" s="31">
        <v>202</v>
      </c>
      <c r="C205" s="16">
        <f t="shared" si="35"/>
        <v>124627.62666851585</v>
      </c>
      <c r="D205" s="16">
        <f>IF(G204=0,0,IF(G204&lt;MortgageCalculator!$B$12,G204+E205,MortgageCalculator!$B$12))</f>
        <v>1422.6339415730192</v>
      </c>
      <c r="E205" s="16">
        <f>C205*MortgageCalculator!$B$5/12</f>
        <v>311.56906667128959</v>
      </c>
      <c r="F205" s="16">
        <f t="shared" si="30"/>
        <v>1111.0648749017296</v>
      </c>
      <c r="G205" s="16">
        <f t="shared" si="31"/>
        <v>123516.56179361412</v>
      </c>
      <c r="H205" s="22">
        <f t="shared" si="32"/>
        <v>0.4117218726453804</v>
      </c>
      <c r="J205" s="18">
        <f t="shared" si="33"/>
        <v>46410.17621335826</v>
      </c>
      <c r="K205" s="18">
        <f>IF(N204=0,0,IF(N204&lt;MortgageCalculator!$B$12+MortgageCalculator!$B$7,N204+L205,MortgageCalculator!$B$12+MortgageCalculator!$B$7))</f>
        <v>1722.6339415730192</v>
      </c>
      <c r="L205" s="18">
        <f>J205*MortgageCalculator!$B$5/12</f>
        <v>116.02544053339564</v>
      </c>
      <c r="M205" s="18">
        <f t="shared" si="34"/>
        <v>1606.6085010396237</v>
      </c>
      <c r="N205" s="18">
        <f t="shared" si="27"/>
        <v>44803.567712318632</v>
      </c>
      <c r="P205" s="18">
        <f t="shared" si="28"/>
        <v>195.54362613789397</v>
      </c>
      <c r="Q205" s="19">
        <f>-PV(MortgageCalculator!$B$9/12,B205,0,1,0)</f>
        <v>0.60388602443838013</v>
      </c>
      <c r="S205" s="20">
        <f t="shared" si="29"/>
        <v>118.0860629926777</v>
      </c>
    </row>
    <row r="206" spans="1:19" ht="16.05" customHeight="1" x14ac:dyDescent="0.25">
      <c r="A206" s="15" t="s">
        <v>105</v>
      </c>
      <c r="B206" s="31">
        <v>203</v>
      </c>
      <c r="C206" s="16">
        <f t="shared" si="35"/>
        <v>123516.56179361412</v>
      </c>
      <c r="D206" s="16">
        <f>IF(G205=0,0,IF(G205&lt;MortgageCalculator!$B$12,G205+E206,MortgageCalculator!$B$12))</f>
        <v>1422.6339415730192</v>
      </c>
      <c r="E206" s="16">
        <f>C206*MortgageCalculator!$B$5/12</f>
        <v>308.7914044840353</v>
      </c>
      <c r="F206" s="16">
        <f t="shared" si="30"/>
        <v>1113.842537088984</v>
      </c>
      <c r="G206" s="16">
        <f t="shared" si="31"/>
        <v>122402.71925652513</v>
      </c>
      <c r="H206" s="22">
        <f t="shared" si="32"/>
        <v>0.40800906418841709</v>
      </c>
      <c r="J206" s="18">
        <f t="shared" si="33"/>
        <v>44803.567712318632</v>
      </c>
      <c r="K206" s="18">
        <f>IF(N205=0,0,IF(N205&lt;MortgageCalculator!$B$12+MortgageCalculator!$B$7,N205+L206,MortgageCalculator!$B$12+MortgageCalculator!$B$7))</f>
        <v>1722.6339415730192</v>
      </c>
      <c r="L206" s="18">
        <f>J206*MortgageCalculator!$B$5/12</f>
        <v>112.00891928079658</v>
      </c>
      <c r="M206" s="18">
        <f t="shared" si="34"/>
        <v>1610.6250222922226</v>
      </c>
      <c r="N206" s="18">
        <f t="shared" si="27"/>
        <v>43192.942690026408</v>
      </c>
      <c r="P206" s="18">
        <f t="shared" si="28"/>
        <v>196.78248520323871</v>
      </c>
      <c r="Q206" s="19">
        <f>-PV(MortgageCalculator!$B$9/12,B206,0,1,0)</f>
        <v>0.60238007425274842</v>
      </c>
      <c r="S206" s="20">
        <f t="shared" si="29"/>
        <v>118.53784804836729</v>
      </c>
    </row>
    <row r="207" spans="1:19" ht="16.05" customHeight="1" x14ac:dyDescent="0.25">
      <c r="A207" s="15" t="s">
        <v>105</v>
      </c>
      <c r="B207" s="31">
        <v>204</v>
      </c>
      <c r="C207" s="16">
        <f t="shared" si="35"/>
        <v>122402.71925652513</v>
      </c>
      <c r="D207" s="16">
        <f>IF(G206=0,0,IF(G206&lt;MortgageCalculator!$B$12,G206+E207,MortgageCalculator!$B$12))</f>
        <v>1422.6339415730192</v>
      </c>
      <c r="E207" s="16">
        <f>C207*MortgageCalculator!$B$5/12</f>
        <v>306.0067981413128</v>
      </c>
      <c r="F207" s="16">
        <f t="shared" si="30"/>
        <v>1116.6271434317064</v>
      </c>
      <c r="G207" s="16">
        <f t="shared" si="31"/>
        <v>121286.09211309343</v>
      </c>
      <c r="H207" s="22">
        <f t="shared" si="32"/>
        <v>0.40428697371031141</v>
      </c>
      <c r="J207" s="18">
        <f t="shared" si="33"/>
        <v>43192.942690026408</v>
      </c>
      <c r="K207" s="18">
        <f>IF(N206=0,0,IF(N206&lt;MortgageCalculator!$B$12+MortgageCalculator!$B$7,N206+L207,MortgageCalculator!$B$12+MortgageCalculator!$B$7))</f>
        <v>1722.6339415730192</v>
      </c>
      <c r="L207" s="18">
        <f>J207*MortgageCalculator!$B$5/12</f>
        <v>107.98235672506603</v>
      </c>
      <c r="M207" s="18">
        <f t="shared" si="34"/>
        <v>1614.6515848479532</v>
      </c>
      <c r="N207" s="18">
        <f t="shared" si="27"/>
        <v>41578.291105178454</v>
      </c>
      <c r="P207" s="18">
        <f t="shared" si="28"/>
        <v>198.02444141624676</v>
      </c>
      <c r="Q207" s="19">
        <f>-PV(MortgageCalculator!$B$9/12,B207,0,1,0)</f>
        <v>0.60087787955386374</v>
      </c>
      <c r="S207" s="20">
        <f t="shared" si="29"/>
        <v>118.98850645803266</v>
      </c>
    </row>
    <row r="208" spans="1:19" ht="16.05" customHeight="1" x14ac:dyDescent="0.25">
      <c r="A208" s="15" t="s">
        <v>106</v>
      </c>
      <c r="B208" s="31">
        <v>205</v>
      </c>
      <c r="C208" s="16">
        <f t="shared" si="35"/>
        <v>121286.09211309343</v>
      </c>
      <c r="D208" s="16">
        <f>IF(G207=0,0,IF(G207&lt;MortgageCalculator!$B$12,G207+E208,MortgageCalculator!$B$12))</f>
        <v>1422.6339415730192</v>
      </c>
      <c r="E208" s="16">
        <f>C208*MortgageCalculator!$B$5/12</f>
        <v>303.21523028273356</v>
      </c>
      <c r="F208" s="16">
        <f t="shared" si="30"/>
        <v>1119.4187112902857</v>
      </c>
      <c r="G208" s="16">
        <f t="shared" si="31"/>
        <v>120166.67340180314</v>
      </c>
      <c r="H208" s="22">
        <f t="shared" si="32"/>
        <v>0.40055557800601049</v>
      </c>
      <c r="J208" s="18">
        <f t="shared" si="33"/>
        <v>41578.291105178454</v>
      </c>
      <c r="K208" s="18">
        <f>IF(N207=0,0,IF(N207&lt;MortgageCalculator!$B$12+MortgageCalculator!$B$7,N207+L208,MortgageCalculator!$B$12+MortgageCalculator!$B$7))</f>
        <v>1722.6339415730192</v>
      </c>
      <c r="L208" s="18">
        <f>J208*MortgageCalculator!$B$5/12</f>
        <v>103.94572776294613</v>
      </c>
      <c r="M208" s="18">
        <f t="shared" si="34"/>
        <v>1618.6882138100732</v>
      </c>
      <c r="N208" s="18">
        <f t="shared" si="27"/>
        <v>39959.602891368384</v>
      </c>
      <c r="P208" s="18">
        <f t="shared" si="28"/>
        <v>199.26950251978741</v>
      </c>
      <c r="Q208" s="19">
        <f>-PV(MortgageCalculator!$B$9/12,B208,0,1,0)</f>
        <v>0.59937943097642254</v>
      </c>
      <c r="S208" s="20">
        <f t="shared" si="29"/>
        <v>119.43804103126497</v>
      </c>
    </row>
    <row r="209" spans="1:19" ht="16.05" customHeight="1" x14ac:dyDescent="0.25">
      <c r="A209" s="15" t="s">
        <v>106</v>
      </c>
      <c r="B209" s="31">
        <v>206</v>
      </c>
      <c r="C209" s="16">
        <f t="shared" si="35"/>
        <v>120166.67340180314</v>
      </c>
      <c r="D209" s="16">
        <f>IF(G208=0,0,IF(G208&lt;MortgageCalculator!$B$12,G208+E209,MortgageCalculator!$B$12))</f>
        <v>1422.6339415730192</v>
      </c>
      <c r="E209" s="16">
        <f>C209*MortgageCalculator!$B$5/12</f>
        <v>300.41668350450783</v>
      </c>
      <c r="F209" s="16">
        <f t="shared" si="30"/>
        <v>1122.2172580685115</v>
      </c>
      <c r="G209" s="16">
        <f t="shared" si="31"/>
        <v>119044.45614373463</v>
      </c>
      <c r="H209" s="22">
        <f t="shared" si="32"/>
        <v>0.39681485381244874</v>
      </c>
      <c r="J209" s="18">
        <f t="shared" si="33"/>
        <v>39959.602891368384</v>
      </c>
      <c r="K209" s="18">
        <f>IF(N208=0,0,IF(N208&lt;MortgageCalculator!$B$12+MortgageCalculator!$B$7,N208+L209,MortgageCalculator!$B$12+MortgageCalculator!$B$7))</f>
        <v>1722.6339415730192</v>
      </c>
      <c r="L209" s="18">
        <f>J209*MortgageCalculator!$B$5/12</f>
        <v>99.899007228420956</v>
      </c>
      <c r="M209" s="18">
        <f t="shared" si="34"/>
        <v>1622.7349343445983</v>
      </c>
      <c r="N209" s="18">
        <f t="shared" si="27"/>
        <v>38336.867957023787</v>
      </c>
      <c r="P209" s="18">
        <f t="shared" si="28"/>
        <v>200.51767627608689</v>
      </c>
      <c r="Q209" s="19">
        <f>-PV(MortgageCalculator!$B$9/12,B209,0,1,0)</f>
        <v>0.59788471917847652</v>
      </c>
      <c r="S209" s="20">
        <f t="shared" si="29"/>
        <v>119.88645457064888</v>
      </c>
    </row>
    <row r="210" spans="1:19" ht="16.05" customHeight="1" x14ac:dyDescent="0.25">
      <c r="A210" s="15" t="s">
        <v>106</v>
      </c>
      <c r="B210" s="31">
        <v>207</v>
      </c>
      <c r="C210" s="16">
        <f t="shared" si="35"/>
        <v>119044.45614373463</v>
      </c>
      <c r="D210" s="16">
        <f>IF(G209=0,0,IF(G209&lt;MortgageCalculator!$B$12,G209+E210,MortgageCalculator!$B$12))</f>
        <v>1422.6339415730192</v>
      </c>
      <c r="E210" s="16">
        <f>C210*MortgageCalculator!$B$5/12</f>
        <v>297.61114035933656</v>
      </c>
      <c r="F210" s="16">
        <f t="shared" si="30"/>
        <v>1125.0228012136827</v>
      </c>
      <c r="G210" s="16">
        <f t="shared" si="31"/>
        <v>117919.43334252095</v>
      </c>
      <c r="H210" s="22">
        <f t="shared" si="32"/>
        <v>0.39306477780840315</v>
      </c>
      <c r="J210" s="18">
        <f t="shared" si="33"/>
        <v>38336.867957023787</v>
      </c>
      <c r="K210" s="18">
        <f>IF(N209=0,0,IF(N209&lt;MortgageCalculator!$B$12+MortgageCalculator!$B$7,N209+L210,MortgageCalculator!$B$12+MortgageCalculator!$B$7))</f>
        <v>1722.6339415730192</v>
      </c>
      <c r="L210" s="18">
        <f>J210*MortgageCalculator!$B$5/12</f>
        <v>95.842169892559468</v>
      </c>
      <c r="M210" s="18">
        <f t="shared" si="34"/>
        <v>1626.7917716804598</v>
      </c>
      <c r="N210" s="18">
        <f t="shared" si="27"/>
        <v>36710.076185343329</v>
      </c>
      <c r="P210" s="18">
        <f t="shared" si="28"/>
        <v>201.76897046677709</v>
      </c>
      <c r="Q210" s="19">
        <f>-PV(MortgageCalculator!$B$9/12,B210,0,1,0)</f>
        <v>0.59639373484137315</v>
      </c>
      <c r="S210" s="20">
        <f t="shared" si="29"/>
        <v>120.3337498717799</v>
      </c>
    </row>
    <row r="211" spans="1:19" ht="16.05" customHeight="1" x14ac:dyDescent="0.25">
      <c r="A211" s="15" t="s">
        <v>106</v>
      </c>
      <c r="B211" s="31">
        <v>208</v>
      </c>
      <c r="C211" s="16">
        <f t="shared" si="35"/>
        <v>117919.43334252095</v>
      </c>
      <c r="D211" s="16">
        <f>IF(G210=0,0,IF(G210&lt;MortgageCalculator!$B$12,G210+E211,MortgageCalculator!$B$12))</f>
        <v>1422.6339415730192</v>
      </c>
      <c r="E211" s="16">
        <f>C211*MortgageCalculator!$B$5/12</f>
        <v>294.79858335630234</v>
      </c>
      <c r="F211" s="16">
        <f t="shared" si="30"/>
        <v>1127.8353582167169</v>
      </c>
      <c r="G211" s="16">
        <f t="shared" si="31"/>
        <v>116791.59798430423</v>
      </c>
      <c r="H211" s="22">
        <f t="shared" si="32"/>
        <v>0.38930532661434741</v>
      </c>
      <c r="J211" s="18">
        <f t="shared" si="33"/>
        <v>36710.076185343329</v>
      </c>
      <c r="K211" s="18">
        <f>IF(N210=0,0,IF(N210&lt;MortgageCalculator!$B$12+MortgageCalculator!$B$7,N210+L211,MortgageCalculator!$B$12+MortgageCalculator!$B$7))</f>
        <v>1722.6339415730192</v>
      </c>
      <c r="L211" s="18">
        <f>J211*MortgageCalculator!$B$5/12</f>
        <v>91.775190463358328</v>
      </c>
      <c r="M211" s="18">
        <f t="shared" si="34"/>
        <v>1630.8587511096609</v>
      </c>
      <c r="N211" s="18">
        <f t="shared" si="27"/>
        <v>35079.217434233666</v>
      </c>
      <c r="P211" s="18">
        <f t="shared" si="28"/>
        <v>203.023392892944</v>
      </c>
      <c r="Q211" s="19">
        <f>-PV(MortgageCalculator!$B$9/12,B211,0,1,0)</f>
        <v>0.59490646866969887</v>
      </c>
      <c r="S211" s="20">
        <f t="shared" si="29"/>
        <v>120.77992972328215</v>
      </c>
    </row>
    <row r="212" spans="1:19" ht="16.05" customHeight="1" x14ac:dyDescent="0.25">
      <c r="A212" s="15" t="s">
        <v>106</v>
      </c>
      <c r="B212" s="31">
        <v>209</v>
      </c>
      <c r="C212" s="16">
        <f t="shared" si="35"/>
        <v>116791.59798430423</v>
      </c>
      <c r="D212" s="16">
        <f>IF(G211=0,0,IF(G211&lt;MortgageCalculator!$B$12,G211+E212,MortgageCalculator!$B$12))</f>
        <v>1422.6339415730192</v>
      </c>
      <c r="E212" s="16">
        <f>C212*MortgageCalculator!$B$5/12</f>
        <v>291.97899496076053</v>
      </c>
      <c r="F212" s="16">
        <f t="shared" si="30"/>
        <v>1130.6549466122588</v>
      </c>
      <c r="G212" s="16">
        <f t="shared" si="31"/>
        <v>115660.94303769198</v>
      </c>
      <c r="H212" s="22">
        <f t="shared" si="32"/>
        <v>0.38553647679230657</v>
      </c>
      <c r="J212" s="18">
        <f t="shared" si="33"/>
        <v>35079.217434233666</v>
      </c>
      <c r="K212" s="18">
        <f>IF(N211=0,0,IF(N211&lt;MortgageCalculator!$B$12+MortgageCalculator!$B$7,N211+L212,MortgageCalculator!$B$12+MortgageCalculator!$B$7))</f>
        <v>1722.6339415730192</v>
      </c>
      <c r="L212" s="18">
        <f>J212*MortgageCalculator!$B$5/12</f>
        <v>87.698043585584159</v>
      </c>
      <c r="M212" s="18">
        <f t="shared" si="34"/>
        <v>1634.9358979874351</v>
      </c>
      <c r="N212" s="18">
        <f t="shared" si="27"/>
        <v>33444.281536246228</v>
      </c>
      <c r="P212" s="18">
        <f t="shared" si="28"/>
        <v>204.28095137517636</v>
      </c>
      <c r="Q212" s="19">
        <f>-PV(MortgageCalculator!$B$9/12,B212,0,1,0)</f>
        <v>0.59342291139122094</v>
      </c>
      <c r="S212" s="20">
        <f t="shared" si="29"/>
        <v>121.2249969068256</v>
      </c>
    </row>
    <row r="213" spans="1:19" ht="16.05" customHeight="1" x14ac:dyDescent="0.25">
      <c r="A213" s="15" t="s">
        <v>106</v>
      </c>
      <c r="B213" s="31">
        <v>210</v>
      </c>
      <c r="C213" s="16">
        <f t="shared" si="35"/>
        <v>115660.94303769198</v>
      </c>
      <c r="D213" s="16">
        <f>IF(G212=0,0,IF(G212&lt;MortgageCalculator!$B$12,G212+E213,MortgageCalculator!$B$12))</f>
        <v>1422.6339415730192</v>
      </c>
      <c r="E213" s="16">
        <f>C213*MortgageCalculator!$B$5/12</f>
        <v>289.15235759422995</v>
      </c>
      <c r="F213" s="16">
        <f t="shared" si="30"/>
        <v>1133.4815839787893</v>
      </c>
      <c r="G213" s="16">
        <f t="shared" si="31"/>
        <v>114527.46145371319</v>
      </c>
      <c r="H213" s="22">
        <f t="shared" si="32"/>
        <v>0.3817582048457106</v>
      </c>
      <c r="J213" s="18">
        <f t="shared" si="33"/>
        <v>33444.281536246228</v>
      </c>
      <c r="K213" s="18">
        <f>IF(N212=0,0,IF(N212&lt;MortgageCalculator!$B$12+MortgageCalculator!$B$7,N212+L213,MortgageCalculator!$B$12+MortgageCalculator!$B$7))</f>
        <v>1722.6339415730192</v>
      </c>
      <c r="L213" s="18">
        <f>J213*MortgageCalculator!$B$5/12</f>
        <v>83.610703840615571</v>
      </c>
      <c r="M213" s="18">
        <f t="shared" si="34"/>
        <v>1639.0232377324037</v>
      </c>
      <c r="N213" s="18">
        <f t="shared" si="27"/>
        <v>31805.258298513825</v>
      </c>
      <c r="P213" s="18">
        <f t="shared" si="28"/>
        <v>205.54165375361438</v>
      </c>
      <c r="Q213" s="19">
        <f>-PV(MortgageCalculator!$B$9/12,B213,0,1,0)</f>
        <v>0.59194305375682865</v>
      </c>
      <c r="S213" s="20">
        <f t="shared" si="29"/>
        <v>121.66895419714322</v>
      </c>
    </row>
    <row r="214" spans="1:19" ht="16.05" customHeight="1" x14ac:dyDescent="0.25">
      <c r="A214" s="15" t="s">
        <v>106</v>
      </c>
      <c r="B214" s="31">
        <v>211</v>
      </c>
      <c r="C214" s="16">
        <f t="shared" si="35"/>
        <v>114527.46145371319</v>
      </c>
      <c r="D214" s="16">
        <f>IF(G213=0,0,IF(G213&lt;MortgageCalculator!$B$12,G213+E214,MortgageCalculator!$B$12))</f>
        <v>1422.6339415730192</v>
      </c>
      <c r="E214" s="16">
        <f>C214*MortgageCalculator!$B$5/12</f>
        <v>286.31865363428295</v>
      </c>
      <c r="F214" s="16">
        <f t="shared" si="30"/>
        <v>1136.3152879387362</v>
      </c>
      <c r="G214" s="16">
        <f t="shared" si="31"/>
        <v>113391.14616577445</v>
      </c>
      <c r="H214" s="22">
        <f t="shared" si="32"/>
        <v>0.3779704872192482</v>
      </c>
      <c r="J214" s="18">
        <f t="shared" si="33"/>
        <v>31805.258298513825</v>
      </c>
      <c r="K214" s="18">
        <f>IF(N213=0,0,IF(N213&lt;MortgageCalculator!$B$12+MortgageCalculator!$B$7,N213+L214,MortgageCalculator!$B$12+MortgageCalculator!$B$7))</f>
        <v>1722.6339415730192</v>
      </c>
      <c r="L214" s="18">
        <f>J214*MortgageCalculator!$B$5/12</f>
        <v>79.513145746284565</v>
      </c>
      <c r="M214" s="18">
        <f t="shared" si="34"/>
        <v>1643.1207958267346</v>
      </c>
      <c r="N214" s="18">
        <f t="shared" si="27"/>
        <v>30162.137502687092</v>
      </c>
      <c r="P214" s="18">
        <f t="shared" si="28"/>
        <v>206.80550788799837</v>
      </c>
      <c r="Q214" s="19">
        <f>-PV(MortgageCalculator!$B$9/12,B214,0,1,0)</f>
        <v>0.59046688654047763</v>
      </c>
      <c r="S214" s="20">
        <f t="shared" si="29"/>
        <v>122.11180436204859</v>
      </c>
    </row>
    <row r="215" spans="1:19" ht="16.05" customHeight="1" x14ac:dyDescent="0.25">
      <c r="A215" s="15" t="s">
        <v>106</v>
      </c>
      <c r="B215" s="31">
        <v>212</v>
      </c>
      <c r="C215" s="16">
        <f t="shared" si="35"/>
        <v>113391.14616577445</v>
      </c>
      <c r="D215" s="16">
        <f>IF(G214=0,0,IF(G214&lt;MortgageCalculator!$B$12,G214+E215,MortgageCalculator!$B$12))</f>
        <v>1422.6339415730192</v>
      </c>
      <c r="E215" s="16">
        <f>C215*MortgageCalculator!$B$5/12</f>
        <v>283.47786541443611</v>
      </c>
      <c r="F215" s="16">
        <f t="shared" si="30"/>
        <v>1139.1560761585831</v>
      </c>
      <c r="G215" s="16">
        <f t="shared" si="31"/>
        <v>112251.99008961587</v>
      </c>
      <c r="H215" s="22">
        <f t="shared" si="32"/>
        <v>0.37417330029871954</v>
      </c>
      <c r="J215" s="18">
        <f t="shared" si="33"/>
        <v>30162.137502687092</v>
      </c>
      <c r="K215" s="18">
        <f>IF(N214=0,0,IF(N214&lt;MortgageCalculator!$B$12+MortgageCalculator!$B$7,N214+L215,MortgageCalculator!$B$12+MortgageCalculator!$B$7))</f>
        <v>1722.6339415730192</v>
      </c>
      <c r="L215" s="18">
        <f>J215*MortgageCalculator!$B$5/12</f>
        <v>75.405343756717727</v>
      </c>
      <c r="M215" s="18">
        <f t="shared" si="34"/>
        <v>1647.2285978163015</v>
      </c>
      <c r="N215" s="18">
        <f t="shared" si="27"/>
        <v>28514.90890487079</v>
      </c>
      <c r="P215" s="18">
        <f t="shared" si="28"/>
        <v>208.07252165771837</v>
      </c>
      <c r="Q215" s="19">
        <f>-PV(MortgageCalculator!$B$9/12,B215,0,1,0)</f>
        <v>0.58899440053912977</v>
      </c>
      <c r="S215" s="20">
        <f t="shared" si="29"/>
        <v>122.55355016245292</v>
      </c>
    </row>
    <row r="216" spans="1:19" ht="16.05" customHeight="1" x14ac:dyDescent="0.25">
      <c r="A216" s="15" t="s">
        <v>106</v>
      </c>
      <c r="B216" s="31">
        <v>213</v>
      </c>
      <c r="C216" s="16">
        <f t="shared" si="35"/>
        <v>112251.99008961587</v>
      </c>
      <c r="D216" s="16">
        <f>IF(G215=0,0,IF(G215&lt;MortgageCalculator!$B$12,G215+E216,MortgageCalculator!$B$12))</f>
        <v>1422.6339415730192</v>
      </c>
      <c r="E216" s="16">
        <f>C216*MortgageCalculator!$B$5/12</f>
        <v>280.62997522403964</v>
      </c>
      <c r="F216" s="16">
        <f t="shared" si="30"/>
        <v>1142.0039663489797</v>
      </c>
      <c r="G216" s="16">
        <f t="shared" si="31"/>
        <v>111109.98612326689</v>
      </c>
      <c r="H216" s="22">
        <f t="shared" si="32"/>
        <v>0.37036662041088964</v>
      </c>
      <c r="J216" s="18">
        <f t="shared" si="33"/>
        <v>28514.90890487079</v>
      </c>
      <c r="K216" s="18">
        <f>IF(N215=0,0,IF(N215&lt;MortgageCalculator!$B$12+MortgageCalculator!$B$7,N215+L216,MortgageCalculator!$B$12+MortgageCalculator!$B$7))</f>
        <v>1722.6339415730192</v>
      </c>
      <c r="L216" s="18">
        <f>J216*MortgageCalculator!$B$5/12</f>
        <v>71.28727226217697</v>
      </c>
      <c r="M216" s="18">
        <f t="shared" si="34"/>
        <v>1651.3466693108423</v>
      </c>
      <c r="N216" s="18">
        <f t="shared" si="27"/>
        <v>26863.562235559948</v>
      </c>
      <c r="P216" s="18">
        <f t="shared" si="28"/>
        <v>209.34270296186267</v>
      </c>
      <c r="Q216" s="19">
        <f>-PV(MortgageCalculator!$B$9/12,B216,0,1,0)</f>
        <v>0.58752558657269804</v>
      </c>
      <c r="S216" s="20">
        <f t="shared" si="29"/>
        <v>122.99419435238245</v>
      </c>
    </row>
    <row r="217" spans="1:19" ht="16.05" customHeight="1" x14ac:dyDescent="0.25">
      <c r="A217" s="15" t="s">
        <v>106</v>
      </c>
      <c r="B217" s="31">
        <v>214</v>
      </c>
      <c r="C217" s="16">
        <f t="shared" si="35"/>
        <v>111109.98612326689</v>
      </c>
      <c r="D217" s="16">
        <f>IF(G216=0,0,IF(G216&lt;MortgageCalculator!$B$12,G216+E217,MortgageCalculator!$B$12))</f>
        <v>1422.6339415730192</v>
      </c>
      <c r="E217" s="16">
        <f>C217*MortgageCalculator!$B$5/12</f>
        <v>277.77496530816722</v>
      </c>
      <c r="F217" s="16">
        <f t="shared" si="30"/>
        <v>1144.8589762648521</v>
      </c>
      <c r="G217" s="16">
        <f t="shared" si="31"/>
        <v>109965.12714700204</v>
      </c>
      <c r="H217" s="22">
        <f t="shared" si="32"/>
        <v>0.36655042382334013</v>
      </c>
      <c r="J217" s="18">
        <f t="shared" si="33"/>
        <v>26863.562235559948</v>
      </c>
      <c r="K217" s="18">
        <f>IF(N216=0,0,IF(N216&lt;MortgageCalculator!$B$12+MortgageCalculator!$B$7,N216+L217,MortgageCalculator!$B$12+MortgageCalculator!$B$7))</f>
        <v>1722.6339415730192</v>
      </c>
      <c r="L217" s="18">
        <f>J217*MortgageCalculator!$B$5/12</f>
        <v>67.15890558889987</v>
      </c>
      <c r="M217" s="18">
        <f t="shared" si="34"/>
        <v>1655.4750359841194</v>
      </c>
      <c r="N217" s="18">
        <f t="shared" si="27"/>
        <v>25208.087199575828</v>
      </c>
      <c r="P217" s="18">
        <f t="shared" si="28"/>
        <v>210.61605971926735</v>
      </c>
      <c r="Q217" s="19">
        <f>-PV(MortgageCalculator!$B$9/12,B217,0,1,0)</f>
        <v>0.58606043548398834</v>
      </c>
      <c r="S217" s="20">
        <f t="shared" si="29"/>
        <v>123.43373967899552</v>
      </c>
    </row>
    <row r="218" spans="1:19" ht="16.05" customHeight="1" x14ac:dyDescent="0.25">
      <c r="A218" s="15" t="s">
        <v>106</v>
      </c>
      <c r="B218" s="31">
        <v>215</v>
      </c>
      <c r="C218" s="16">
        <f t="shared" si="35"/>
        <v>109965.12714700204</v>
      </c>
      <c r="D218" s="16">
        <f>IF(G217=0,0,IF(G217&lt;MortgageCalculator!$B$12,G217+E218,MortgageCalculator!$B$12))</f>
        <v>1422.6339415730192</v>
      </c>
      <c r="E218" s="16">
        <f>C218*MortgageCalculator!$B$5/12</f>
        <v>274.91281786750511</v>
      </c>
      <c r="F218" s="16">
        <f t="shared" si="30"/>
        <v>1147.7211237055142</v>
      </c>
      <c r="G218" s="16">
        <f t="shared" si="31"/>
        <v>108817.40602329653</v>
      </c>
      <c r="H218" s="22">
        <f t="shared" si="32"/>
        <v>0.36272468674432173</v>
      </c>
      <c r="J218" s="18">
        <f t="shared" si="33"/>
        <v>25208.087199575828</v>
      </c>
      <c r="K218" s="18">
        <f>IF(N217=0,0,IF(N217&lt;MortgageCalculator!$B$12+MortgageCalculator!$B$7,N217+L218,MortgageCalculator!$B$12+MortgageCalculator!$B$7))</f>
        <v>1722.6339415730192</v>
      </c>
      <c r="L218" s="18">
        <f>J218*MortgageCalculator!$B$5/12</f>
        <v>63.020217998939565</v>
      </c>
      <c r="M218" s="18">
        <f t="shared" si="34"/>
        <v>1659.6137235740796</v>
      </c>
      <c r="N218" s="18">
        <f t="shared" si="27"/>
        <v>23548.473476001749</v>
      </c>
      <c r="P218" s="18">
        <f t="shared" si="28"/>
        <v>211.89259986856555</v>
      </c>
      <c r="Q218" s="19">
        <f>-PV(MortgageCalculator!$B$9/12,B218,0,1,0)</f>
        <v>0.58459893813864161</v>
      </c>
      <c r="S218" s="20">
        <f t="shared" si="29"/>
        <v>123.87218888259949</v>
      </c>
    </row>
    <row r="219" spans="1:19" ht="16.05" customHeight="1" x14ac:dyDescent="0.25">
      <c r="A219" s="15" t="s">
        <v>106</v>
      </c>
      <c r="B219" s="31">
        <v>216</v>
      </c>
      <c r="C219" s="16">
        <f t="shared" si="35"/>
        <v>108817.40602329653</v>
      </c>
      <c r="D219" s="16">
        <f>IF(G218=0,0,IF(G218&lt;MortgageCalculator!$B$12,G218+E219,MortgageCalculator!$B$12))</f>
        <v>1422.6339415730192</v>
      </c>
      <c r="E219" s="16">
        <f>C219*MortgageCalculator!$B$5/12</f>
        <v>272.04351505824133</v>
      </c>
      <c r="F219" s="16">
        <f t="shared" si="30"/>
        <v>1150.5904265147778</v>
      </c>
      <c r="G219" s="16">
        <f t="shared" si="31"/>
        <v>107666.81559678174</v>
      </c>
      <c r="H219" s="22">
        <f t="shared" si="32"/>
        <v>0.35888938532260584</v>
      </c>
      <c r="J219" s="18">
        <f t="shared" si="33"/>
        <v>23548.473476001749</v>
      </c>
      <c r="K219" s="18">
        <f>IF(N218=0,0,IF(N218&lt;MortgageCalculator!$B$12+MortgageCalculator!$B$7,N218+L219,MortgageCalculator!$B$12+MortgageCalculator!$B$7))</f>
        <v>1722.6339415730192</v>
      </c>
      <c r="L219" s="18">
        <f>J219*MortgageCalculator!$B$5/12</f>
        <v>58.871183690004365</v>
      </c>
      <c r="M219" s="18">
        <f t="shared" si="34"/>
        <v>1663.762757883015</v>
      </c>
      <c r="N219" s="18">
        <f t="shared" si="27"/>
        <v>21884.710718118735</v>
      </c>
      <c r="P219" s="18">
        <f t="shared" si="28"/>
        <v>213.17233136823697</v>
      </c>
      <c r="Q219" s="19">
        <f>-PV(MortgageCalculator!$B$9/12,B219,0,1,0)</f>
        <v>0.58314108542507892</v>
      </c>
      <c r="S219" s="20">
        <f t="shared" si="29"/>
        <v>124.30954469666831</v>
      </c>
    </row>
    <row r="220" spans="1:19" ht="16.05" customHeight="1" x14ac:dyDescent="0.25">
      <c r="A220" s="15" t="s">
        <v>107</v>
      </c>
      <c r="B220" s="31">
        <v>217</v>
      </c>
      <c r="C220" s="16">
        <f t="shared" si="35"/>
        <v>107666.81559678174</v>
      </c>
      <c r="D220" s="16">
        <f>IF(G219=0,0,IF(G219&lt;MortgageCalculator!$B$12,G219+E220,MortgageCalculator!$B$12))</f>
        <v>1422.6339415730192</v>
      </c>
      <c r="E220" s="16">
        <f>C220*MortgageCalculator!$B$5/12</f>
        <v>269.16703899195437</v>
      </c>
      <c r="F220" s="16">
        <f t="shared" si="30"/>
        <v>1153.4669025810649</v>
      </c>
      <c r="G220" s="16">
        <f t="shared" si="31"/>
        <v>106513.34869420069</v>
      </c>
      <c r="H220" s="22">
        <f t="shared" si="32"/>
        <v>0.35504449564733565</v>
      </c>
      <c r="J220" s="18">
        <f t="shared" si="33"/>
        <v>21884.710718118735</v>
      </c>
      <c r="K220" s="18">
        <f>IF(N219=0,0,IF(N219&lt;MortgageCalculator!$B$12+MortgageCalculator!$B$7,N219+L220,MortgageCalculator!$B$12+MortgageCalculator!$B$7))</f>
        <v>1722.6339415730192</v>
      </c>
      <c r="L220" s="18">
        <f>J220*MortgageCalculator!$B$5/12</f>
        <v>54.711776795296835</v>
      </c>
      <c r="M220" s="18">
        <f t="shared" si="34"/>
        <v>1667.9221647777224</v>
      </c>
      <c r="N220" s="18">
        <f t="shared" si="27"/>
        <v>20216.788553341012</v>
      </c>
      <c r="P220" s="18">
        <f t="shared" si="28"/>
        <v>214.45526219665754</v>
      </c>
      <c r="Q220" s="19">
        <f>-PV(MortgageCalculator!$B$9/12,B220,0,1,0)</f>
        <v>0.58168686825444282</v>
      </c>
      <c r="S220" s="20">
        <f t="shared" si="29"/>
        <v>124.74580984785914</v>
      </c>
    </row>
    <row r="221" spans="1:19" ht="16.05" customHeight="1" x14ac:dyDescent="0.25">
      <c r="A221" s="15" t="s">
        <v>107</v>
      </c>
      <c r="B221" s="31">
        <v>218</v>
      </c>
      <c r="C221" s="16">
        <f t="shared" si="35"/>
        <v>106513.34869420069</v>
      </c>
      <c r="D221" s="16">
        <f>IF(G220=0,0,IF(G220&lt;MortgageCalculator!$B$12,G220+E221,MortgageCalculator!$B$12))</f>
        <v>1422.6339415730192</v>
      </c>
      <c r="E221" s="16">
        <f>C221*MortgageCalculator!$B$5/12</f>
        <v>266.2833717355017</v>
      </c>
      <c r="F221" s="16">
        <f t="shared" si="30"/>
        <v>1156.3505698375175</v>
      </c>
      <c r="G221" s="16">
        <f t="shared" si="31"/>
        <v>105356.99812436316</v>
      </c>
      <c r="H221" s="22">
        <f t="shared" si="32"/>
        <v>0.35118999374787718</v>
      </c>
      <c r="J221" s="18">
        <f t="shared" si="33"/>
        <v>20216.788553341012</v>
      </c>
      <c r="K221" s="18">
        <f>IF(N220=0,0,IF(N220&lt;MortgageCalculator!$B$12+MortgageCalculator!$B$7,N220+L221,MortgageCalculator!$B$12+MortgageCalculator!$B$7))</f>
        <v>1722.6339415730192</v>
      </c>
      <c r="L221" s="18">
        <f>J221*MortgageCalculator!$B$5/12</f>
        <v>50.541971383352525</v>
      </c>
      <c r="M221" s="18">
        <f t="shared" si="34"/>
        <v>1672.0919701896667</v>
      </c>
      <c r="N221" s="18">
        <f t="shared" si="27"/>
        <v>18544.696583151344</v>
      </c>
      <c r="P221" s="18">
        <f t="shared" si="28"/>
        <v>215.74140035214918</v>
      </c>
      <c r="Q221" s="19">
        <f>-PV(MortgageCalculator!$B$9/12,B221,0,1,0)</f>
        <v>0.58023627756054141</v>
      </c>
      <c r="S221" s="20">
        <f t="shared" si="29"/>
        <v>125.18098705602952</v>
      </c>
    </row>
    <row r="222" spans="1:19" ht="16.05" customHeight="1" x14ac:dyDescent="0.25">
      <c r="A222" s="15" t="s">
        <v>107</v>
      </c>
      <c r="B222" s="31">
        <v>219</v>
      </c>
      <c r="C222" s="16">
        <f t="shared" si="35"/>
        <v>105356.99812436316</v>
      </c>
      <c r="D222" s="16">
        <f>IF(G221=0,0,IF(G221&lt;MortgageCalculator!$B$12,G221+E222,MortgageCalculator!$B$12))</f>
        <v>1422.6339415730192</v>
      </c>
      <c r="E222" s="16">
        <f>C222*MortgageCalculator!$B$5/12</f>
        <v>263.39249531090792</v>
      </c>
      <c r="F222" s="16">
        <f t="shared" si="30"/>
        <v>1159.2414462621114</v>
      </c>
      <c r="G222" s="16">
        <f t="shared" si="31"/>
        <v>104197.75667810105</v>
      </c>
      <c r="H222" s="22">
        <f t="shared" si="32"/>
        <v>0.34732585559367019</v>
      </c>
      <c r="J222" s="18">
        <f t="shared" si="33"/>
        <v>18544.696583151344</v>
      </c>
      <c r="K222" s="18">
        <f>IF(N221=0,0,IF(N221&lt;MortgageCalculator!$B$12+MortgageCalculator!$B$7,N221+L222,MortgageCalculator!$B$12+MortgageCalculator!$B$7))</f>
        <v>1722.6339415730192</v>
      </c>
      <c r="L222" s="18">
        <f>J222*MortgageCalculator!$B$5/12</f>
        <v>46.36174145787836</v>
      </c>
      <c r="M222" s="18">
        <f t="shared" si="34"/>
        <v>1676.2722001151408</v>
      </c>
      <c r="N222" s="18">
        <f t="shared" si="27"/>
        <v>16868.424383036203</v>
      </c>
      <c r="P222" s="18">
        <f t="shared" si="28"/>
        <v>217.03075385302955</v>
      </c>
      <c r="Q222" s="19">
        <f>-PV(MortgageCalculator!$B$9/12,B222,0,1,0)</f>
        <v>0.57878930429979203</v>
      </c>
      <c r="S222" s="20">
        <f t="shared" si="29"/>
        <v>125.61507903425438</v>
      </c>
    </row>
    <row r="223" spans="1:19" ht="16.05" customHeight="1" x14ac:dyDescent="0.25">
      <c r="A223" s="15" t="s">
        <v>107</v>
      </c>
      <c r="B223" s="31">
        <v>220</v>
      </c>
      <c r="C223" s="16">
        <f t="shared" si="35"/>
        <v>104197.75667810105</v>
      </c>
      <c r="D223" s="16">
        <f>IF(G222=0,0,IF(G222&lt;MortgageCalculator!$B$12,G222+E223,MortgageCalculator!$B$12))</f>
        <v>1422.6339415730192</v>
      </c>
      <c r="E223" s="16">
        <f>C223*MortgageCalculator!$B$5/12</f>
        <v>260.49439169525266</v>
      </c>
      <c r="F223" s="16">
        <f t="shared" si="30"/>
        <v>1162.1395498777665</v>
      </c>
      <c r="G223" s="16">
        <f t="shared" si="31"/>
        <v>103035.61712822328</v>
      </c>
      <c r="H223" s="22">
        <f t="shared" si="32"/>
        <v>0.34345205709407761</v>
      </c>
      <c r="J223" s="18">
        <f t="shared" si="33"/>
        <v>16868.424383036203</v>
      </c>
      <c r="K223" s="18">
        <f>IF(N222=0,0,IF(N222&lt;MortgageCalculator!$B$12+MortgageCalculator!$B$7,N222+L223,MortgageCalculator!$B$12+MortgageCalculator!$B$7))</f>
        <v>1722.6339415730192</v>
      </c>
      <c r="L223" s="18">
        <f>J223*MortgageCalculator!$B$5/12</f>
        <v>42.171060957590505</v>
      </c>
      <c r="M223" s="18">
        <f t="shared" si="34"/>
        <v>1680.4628806154287</v>
      </c>
      <c r="N223" s="18">
        <f t="shared" si="27"/>
        <v>15187.961502420774</v>
      </c>
      <c r="P223" s="18">
        <f t="shared" si="28"/>
        <v>218.32333073766216</v>
      </c>
      <c r="Q223" s="19">
        <f>-PV(MortgageCalculator!$B$9/12,B223,0,1,0)</f>
        <v>0.57734593945116419</v>
      </c>
      <c r="S223" s="20">
        <f t="shared" si="29"/>
        <v>126.04808848884279</v>
      </c>
    </row>
    <row r="224" spans="1:19" ht="16.05" customHeight="1" x14ac:dyDescent="0.25">
      <c r="A224" s="15" t="s">
        <v>107</v>
      </c>
      <c r="B224" s="31">
        <v>221</v>
      </c>
      <c r="C224" s="16">
        <f t="shared" si="35"/>
        <v>103035.61712822328</v>
      </c>
      <c r="D224" s="16">
        <f>IF(G223=0,0,IF(G223&lt;MortgageCalculator!$B$12,G223+E224,MortgageCalculator!$B$12))</f>
        <v>1422.6339415730192</v>
      </c>
      <c r="E224" s="16">
        <f>C224*MortgageCalculator!$B$5/12</f>
        <v>257.58904282055818</v>
      </c>
      <c r="F224" s="16">
        <f t="shared" si="30"/>
        <v>1165.044898752461</v>
      </c>
      <c r="G224" s="16">
        <f t="shared" si="31"/>
        <v>101870.57222947082</v>
      </c>
      <c r="H224" s="22">
        <f t="shared" si="32"/>
        <v>0.3395685740982361</v>
      </c>
      <c r="J224" s="18">
        <f t="shared" si="33"/>
        <v>15187.961502420774</v>
      </c>
      <c r="K224" s="18">
        <f>IF(N223=0,0,IF(N223&lt;MortgageCalculator!$B$12+MortgageCalculator!$B$7,N223+L224,MortgageCalculator!$B$12+MortgageCalculator!$B$7))</f>
        <v>1722.6339415730192</v>
      </c>
      <c r="L224" s="18">
        <f>J224*MortgageCalculator!$B$5/12</f>
        <v>37.969903756051934</v>
      </c>
      <c r="M224" s="18">
        <f t="shared" si="34"/>
        <v>1684.6640378169673</v>
      </c>
      <c r="N224" s="18">
        <f t="shared" si="27"/>
        <v>13503.297464603807</v>
      </c>
      <c r="P224" s="18">
        <f t="shared" si="28"/>
        <v>219.61913906450624</v>
      </c>
      <c r="Q224" s="19">
        <f>-PV(MortgageCalculator!$B$9/12,B224,0,1,0)</f>
        <v>0.57590617401612376</v>
      </c>
      <c r="S224" s="20">
        <f t="shared" si="29"/>
        <v>126.48001811935481</v>
      </c>
    </row>
    <row r="225" spans="1:19" ht="16.05" customHeight="1" x14ac:dyDescent="0.25">
      <c r="A225" s="15" t="s">
        <v>107</v>
      </c>
      <c r="B225" s="31">
        <v>222</v>
      </c>
      <c r="C225" s="16">
        <f t="shared" si="35"/>
        <v>101870.57222947082</v>
      </c>
      <c r="D225" s="16">
        <f>IF(G224=0,0,IF(G224&lt;MortgageCalculator!$B$12,G224+E225,MortgageCalculator!$B$12))</f>
        <v>1422.6339415730192</v>
      </c>
      <c r="E225" s="16">
        <f>C225*MortgageCalculator!$B$5/12</f>
        <v>254.67643057367707</v>
      </c>
      <c r="F225" s="16">
        <f t="shared" si="30"/>
        <v>1167.957510999342</v>
      </c>
      <c r="G225" s="16">
        <f t="shared" si="31"/>
        <v>100702.61471847148</v>
      </c>
      <c r="H225" s="22">
        <f t="shared" si="32"/>
        <v>0.33567538239490491</v>
      </c>
      <c r="J225" s="18">
        <f t="shared" si="33"/>
        <v>13503.297464603807</v>
      </c>
      <c r="K225" s="18">
        <f>IF(N224=0,0,IF(N224&lt;MortgageCalculator!$B$12+MortgageCalculator!$B$7,N224+L225,MortgageCalculator!$B$12+MortgageCalculator!$B$7))</f>
        <v>1722.6339415730192</v>
      </c>
      <c r="L225" s="18">
        <f>J225*MortgageCalculator!$B$5/12</f>
        <v>33.758243661509518</v>
      </c>
      <c r="M225" s="18">
        <f t="shared" si="34"/>
        <v>1688.8756979115096</v>
      </c>
      <c r="N225" s="18">
        <f t="shared" si="27"/>
        <v>11814.421766692298</v>
      </c>
      <c r="P225" s="18">
        <f t="shared" si="28"/>
        <v>220.91818691216756</v>
      </c>
      <c r="Q225" s="19">
        <f>-PV(MortgageCalculator!$B$9/12,B225,0,1,0)</f>
        <v>0.57446999901857743</v>
      </c>
      <c r="S225" s="20">
        <f t="shared" si="29"/>
        <v>126.9108706186188</v>
      </c>
    </row>
    <row r="226" spans="1:19" ht="16.05" customHeight="1" x14ac:dyDescent="0.25">
      <c r="A226" s="15" t="s">
        <v>107</v>
      </c>
      <c r="B226" s="31">
        <v>223</v>
      </c>
      <c r="C226" s="16">
        <f t="shared" si="35"/>
        <v>100702.61471847148</v>
      </c>
      <c r="D226" s="16">
        <f>IF(G225=0,0,IF(G225&lt;MortgageCalculator!$B$12,G225+E226,MortgageCalculator!$B$12))</f>
        <v>1422.6339415730192</v>
      </c>
      <c r="E226" s="16">
        <f>C226*MortgageCalculator!$B$5/12</f>
        <v>251.75653679617869</v>
      </c>
      <c r="F226" s="16">
        <f t="shared" si="30"/>
        <v>1170.8774047768406</v>
      </c>
      <c r="G226" s="16">
        <f t="shared" si="31"/>
        <v>99531.737313694641</v>
      </c>
      <c r="H226" s="22">
        <f t="shared" si="32"/>
        <v>0.33177245771231545</v>
      </c>
      <c r="J226" s="18">
        <f t="shared" si="33"/>
        <v>11814.421766692298</v>
      </c>
      <c r="K226" s="18">
        <f>IF(N225=0,0,IF(N225&lt;MortgageCalculator!$B$12+MortgageCalculator!$B$7,N225+L226,MortgageCalculator!$B$12+MortgageCalculator!$B$7))</f>
        <v>1722.6339415730192</v>
      </c>
      <c r="L226" s="18">
        <f>J226*MortgageCalculator!$B$5/12</f>
        <v>29.536054416730746</v>
      </c>
      <c r="M226" s="18">
        <f t="shared" si="34"/>
        <v>1693.0978871562884</v>
      </c>
      <c r="N226" s="18">
        <f t="shared" si="27"/>
        <v>10121.323879536008</v>
      </c>
      <c r="P226" s="18">
        <f t="shared" si="28"/>
        <v>222.22048237944796</v>
      </c>
      <c r="Q226" s="19">
        <f>-PV(MortgageCalculator!$B$9/12,B226,0,1,0)</f>
        <v>0.57303740550481552</v>
      </c>
      <c r="S226" s="20">
        <f t="shared" si="29"/>
        <v>127.34064867274743</v>
      </c>
    </row>
    <row r="227" spans="1:19" ht="16.05" customHeight="1" x14ac:dyDescent="0.25">
      <c r="A227" s="15" t="s">
        <v>107</v>
      </c>
      <c r="B227" s="31">
        <v>224</v>
      </c>
      <c r="C227" s="16">
        <f t="shared" si="35"/>
        <v>99531.737313694641</v>
      </c>
      <c r="D227" s="16">
        <f>IF(G226=0,0,IF(G226&lt;MortgageCalculator!$B$12,G226+E227,MortgageCalculator!$B$12))</f>
        <v>1422.6339415730192</v>
      </c>
      <c r="E227" s="16">
        <f>C227*MortgageCalculator!$B$5/12</f>
        <v>248.82934328423661</v>
      </c>
      <c r="F227" s="16">
        <f t="shared" si="30"/>
        <v>1173.8045982887827</v>
      </c>
      <c r="G227" s="16">
        <f t="shared" si="31"/>
        <v>98357.932715405856</v>
      </c>
      <c r="H227" s="22">
        <f t="shared" si="32"/>
        <v>0.3278597757180195</v>
      </c>
      <c r="J227" s="18">
        <f t="shared" si="33"/>
        <v>10121.323879536008</v>
      </c>
      <c r="K227" s="18">
        <f>IF(N226=0,0,IF(N226&lt;MortgageCalculator!$B$12+MortgageCalculator!$B$7,N226+L227,MortgageCalculator!$B$12+MortgageCalculator!$B$7))</f>
        <v>1722.6339415730192</v>
      </c>
      <c r="L227" s="18">
        <f>J227*MortgageCalculator!$B$5/12</f>
        <v>25.303309698840021</v>
      </c>
      <c r="M227" s="18">
        <f t="shared" si="34"/>
        <v>1697.3306318741793</v>
      </c>
      <c r="N227" s="18">
        <f t="shared" si="27"/>
        <v>8423.9932476618287</v>
      </c>
      <c r="P227" s="18">
        <f t="shared" si="28"/>
        <v>223.52603358539659</v>
      </c>
      <c r="Q227" s="19">
        <f>-PV(MortgageCalculator!$B$9/12,B227,0,1,0)</f>
        <v>0.57160838454345686</v>
      </c>
      <c r="S227" s="20">
        <f t="shared" si="29"/>
        <v>127.76935496115503</v>
      </c>
    </row>
    <row r="228" spans="1:19" ht="16.05" customHeight="1" x14ac:dyDescent="0.25">
      <c r="A228" s="15" t="s">
        <v>107</v>
      </c>
      <c r="B228" s="31">
        <v>225</v>
      </c>
      <c r="C228" s="16">
        <f t="shared" si="35"/>
        <v>98357.932715405856</v>
      </c>
      <c r="D228" s="16">
        <f>IF(G227=0,0,IF(G227&lt;MortgageCalculator!$B$12,G227+E228,MortgageCalculator!$B$12))</f>
        <v>1422.6339415730192</v>
      </c>
      <c r="E228" s="16">
        <f>C228*MortgageCalculator!$B$5/12</f>
        <v>245.89483178851461</v>
      </c>
      <c r="F228" s="16">
        <f t="shared" si="30"/>
        <v>1176.7391097845045</v>
      </c>
      <c r="G228" s="16">
        <f t="shared" si="31"/>
        <v>97181.193605621345</v>
      </c>
      <c r="H228" s="22">
        <f t="shared" si="32"/>
        <v>0.32393731201873782</v>
      </c>
      <c r="J228" s="18">
        <f t="shared" si="33"/>
        <v>8423.9932476618287</v>
      </c>
      <c r="K228" s="18">
        <f>IF(N227=0,0,IF(N227&lt;MortgageCalculator!$B$12+MortgageCalculator!$B$7,N227+L228,MortgageCalculator!$B$12+MortgageCalculator!$B$7))</f>
        <v>1722.6339415730192</v>
      </c>
      <c r="L228" s="18">
        <f>J228*MortgageCalculator!$B$5/12</f>
        <v>21.05998311915457</v>
      </c>
      <c r="M228" s="18">
        <f t="shared" si="34"/>
        <v>1701.5739584538646</v>
      </c>
      <c r="N228" s="18">
        <f t="shared" si="27"/>
        <v>6722.4192892079645</v>
      </c>
      <c r="P228" s="18">
        <f t="shared" si="28"/>
        <v>224.83484866936004</v>
      </c>
      <c r="Q228" s="19">
        <f>-PV(MortgageCalculator!$B$9/12,B228,0,1,0)</f>
        <v>0.57018292722539332</v>
      </c>
      <c r="S228" s="20">
        <f t="shared" si="29"/>
        <v>128.19699215657403</v>
      </c>
    </row>
    <row r="229" spans="1:19" ht="16.05" customHeight="1" x14ac:dyDescent="0.25">
      <c r="A229" s="15" t="s">
        <v>107</v>
      </c>
      <c r="B229" s="31">
        <v>226</v>
      </c>
      <c r="C229" s="16">
        <f t="shared" si="35"/>
        <v>97181.193605621345</v>
      </c>
      <c r="D229" s="16">
        <f>IF(G228=0,0,IF(G228&lt;MortgageCalculator!$B$12,G228+E229,MortgageCalculator!$B$12))</f>
        <v>1422.6339415730192</v>
      </c>
      <c r="E229" s="16">
        <f>C229*MortgageCalculator!$B$5/12</f>
        <v>242.95298401405333</v>
      </c>
      <c r="F229" s="16">
        <f t="shared" si="30"/>
        <v>1179.6809575589659</v>
      </c>
      <c r="G229" s="16">
        <f t="shared" si="31"/>
        <v>96001.512648062373</v>
      </c>
      <c r="H229" s="22">
        <f t="shared" si="32"/>
        <v>0.32000504216020792</v>
      </c>
      <c r="J229" s="18">
        <f t="shared" si="33"/>
        <v>6722.4192892079645</v>
      </c>
      <c r="K229" s="18">
        <f>IF(N228=0,0,IF(N228&lt;MortgageCalculator!$B$12+MortgageCalculator!$B$7,N228+L229,MortgageCalculator!$B$12+MortgageCalculator!$B$7))</f>
        <v>1722.6339415730192</v>
      </c>
      <c r="L229" s="18">
        <f>J229*MortgageCalculator!$B$5/12</f>
        <v>16.806048223019911</v>
      </c>
      <c r="M229" s="18">
        <f t="shared" si="34"/>
        <v>1705.8278933499994</v>
      </c>
      <c r="N229" s="18">
        <f t="shared" si="27"/>
        <v>5016.5913958579649</v>
      </c>
      <c r="P229" s="18">
        <f t="shared" si="28"/>
        <v>226.14693579103343</v>
      </c>
      <c r="Q229" s="19">
        <f>-PV(MortgageCalculator!$B$9/12,B229,0,1,0)</f>
        <v>0.56876102466373413</v>
      </c>
      <c r="S229" s="20">
        <f t="shared" si="29"/>
        <v>128.62356292507187</v>
      </c>
    </row>
    <row r="230" spans="1:19" ht="16.05" customHeight="1" x14ac:dyDescent="0.25">
      <c r="A230" s="15" t="s">
        <v>107</v>
      </c>
      <c r="B230" s="31">
        <v>227</v>
      </c>
      <c r="C230" s="16">
        <f t="shared" si="35"/>
        <v>96001.512648062373</v>
      </c>
      <c r="D230" s="16">
        <f>IF(G229=0,0,IF(G229&lt;MortgageCalculator!$B$12,G229+E230,MortgageCalculator!$B$12))</f>
        <v>1422.6339415730192</v>
      </c>
      <c r="E230" s="16">
        <f>C230*MortgageCalculator!$B$5/12</f>
        <v>240.00378162015591</v>
      </c>
      <c r="F230" s="16">
        <f t="shared" si="30"/>
        <v>1182.6301599528633</v>
      </c>
      <c r="G230" s="16">
        <f t="shared" si="31"/>
        <v>94818.882488109506</v>
      </c>
      <c r="H230" s="22">
        <f t="shared" si="32"/>
        <v>0.31606294162703169</v>
      </c>
      <c r="J230" s="18">
        <f t="shared" si="33"/>
        <v>5016.5913958579649</v>
      </c>
      <c r="K230" s="18">
        <f>IF(N229=0,0,IF(N229&lt;MortgageCalculator!$B$12+MortgageCalculator!$B$7,N229+L230,MortgageCalculator!$B$12+MortgageCalculator!$B$7))</f>
        <v>1722.6339415730192</v>
      </c>
      <c r="L230" s="18">
        <f>J230*MortgageCalculator!$B$5/12</f>
        <v>12.541478489644911</v>
      </c>
      <c r="M230" s="18">
        <f t="shared" si="34"/>
        <v>1710.0924630833742</v>
      </c>
      <c r="N230" s="18">
        <f t="shared" si="27"/>
        <v>3306.4989327745907</v>
      </c>
      <c r="P230" s="18">
        <f t="shared" si="28"/>
        <v>227.462303130511</v>
      </c>
      <c r="Q230" s="19">
        <f>-PV(MortgageCalculator!$B$9/12,B230,0,1,0)</f>
        <v>0.56734266799374977</v>
      </c>
      <c r="S230" s="20">
        <f t="shared" si="29"/>
        <v>129.04906992606718</v>
      </c>
    </row>
    <row r="231" spans="1:19" ht="16.05" customHeight="1" x14ac:dyDescent="0.25">
      <c r="A231" s="15" t="s">
        <v>107</v>
      </c>
      <c r="B231" s="31">
        <v>228</v>
      </c>
      <c r="C231" s="16">
        <f t="shared" si="35"/>
        <v>94818.882488109506</v>
      </c>
      <c r="D231" s="16">
        <f>IF(G230=0,0,IF(G230&lt;MortgageCalculator!$B$12,G230+E231,MortgageCalculator!$B$12))</f>
        <v>1422.6339415730192</v>
      </c>
      <c r="E231" s="16">
        <f>C231*MortgageCalculator!$B$5/12</f>
        <v>237.04720622027375</v>
      </c>
      <c r="F231" s="16">
        <f t="shared" si="30"/>
        <v>1185.5867353527456</v>
      </c>
      <c r="G231" s="16">
        <f t="shared" si="31"/>
        <v>93633.295752756763</v>
      </c>
      <c r="H231" s="22">
        <f t="shared" si="32"/>
        <v>0.31211098584252256</v>
      </c>
      <c r="J231" s="18">
        <f t="shared" si="33"/>
        <v>3306.4989327745907</v>
      </c>
      <c r="K231" s="18">
        <f>IF(N230=0,0,IF(N230&lt;MortgageCalculator!$B$12+MortgageCalculator!$B$7,N230+L231,MortgageCalculator!$B$12+MortgageCalculator!$B$7))</f>
        <v>1722.6339415730192</v>
      </c>
      <c r="L231" s="18">
        <f>J231*MortgageCalculator!$B$5/12</f>
        <v>8.2662473319364764</v>
      </c>
      <c r="M231" s="18">
        <f t="shared" si="34"/>
        <v>1714.3676942410827</v>
      </c>
      <c r="N231" s="18">
        <f t="shared" si="27"/>
        <v>1592.1312385335079</v>
      </c>
      <c r="P231" s="18">
        <f t="shared" si="28"/>
        <v>228.78095888833727</v>
      </c>
      <c r="Q231" s="19">
        <f>-PV(MortgageCalculator!$B$9/12,B231,0,1,0)</f>
        <v>0.56592784837281762</v>
      </c>
      <c r="S231" s="20">
        <f t="shared" si="29"/>
        <v>129.47351581234676</v>
      </c>
    </row>
    <row r="232" spans="1:19" ht="16.05" customHeight="1" x14ac:dyDescent="0.25">
      <c r="A232" s="15" t="s">
        <v>108</v>
      </c>
      <c r="B232" s="31">
        <v>229</v>
      </c>
      <c r="C232" s="16">
        <f t="shared" si="35"/>
        <v>93633.295752756763</v>
      </c>
      <c r="D232" s="16">
        <f>IF(G231=0,0,IF(G231&lt;MortgageCalculator!$B$12,G231+E232,MortgageCalculator!$B$12))</f>
        <v>1422.6339415730192</v>
      </c>
      <c r="E232" s="16">
        <f>C232*MortgageCalculator!$B$5/12</f>
        <v>234.0832393818919</v>
      </c>
      <c r="F232" s="16">
        <f t="shared" si="30"/>
        <v>1188.5507021911274</v>
      </c>
      <c r="G232" s="16">
        <f t="shared" si="31"/>
        <v>92444.745050565631</v>
      </c>
      <c r="H232" s="22">
        <f t="shared" si="32"/>
        <v>0.3081491501685521</v>
      </c>
      <c r="J232" s="18">
        <f t="shared" si="33"/>
        <v>1592.1312385335079</v>
      </c>
      <c r="K232" s="18">
        <f>IF(N231=0,0,IF(N231&lt;MortgageCalculator!$B$12+MortgageCalculator!$B$7,N231+L232,MortgageCalculator!$B$12+MortgageCalculator!$B$7))</f>
        <v>1596.1115666298417</v>
      </c>
      <c r="L232" s="18">
        <f>J232*MortgageCalculator!$B$5/12</f>
        <v>3.9803280963337695</v>
      </c>
      <c r="M232" s="18">
        <f t="shared" si="34"/>
        <v>1592.1312385335079</v>
      </c>
      <c r="N232" s="18">
        <f t="shared" si="27"/>
        <v>0</v>
      </c>
      <c r="P232" s="18">
        <f t="shared" si="28"/>
        <v>230.10291128555812</v>
      </c>
      <c r="Q232" s="19">
        <f>-PV(MortgageCalculator!$B$9/12,B232,0,1,0)</f>
        <v>0.56451655698036673</v>
      </c>
      <c r="S232" s="20">
        <f t="shared" si="29"/>
        <v>129.89690323008205</v>
      </c>
    </row>
    <row r="233" spans="1:19" ht="16.05" customHeight="1" x14ac:dyDescent="0.25">
      <c r="A233" s="15" t="s">
        <v>108</v>
      </c>
      <c r="B233" s="31">
        <v>230</v>
      </c>
      <c r="C233" s="16">
        <f t="shared" si="35"/>
        <v>92444.745050565631</v>
      </c>
      <c r="D233" s="16">
        <f>IF(G232=0,0,IF(G232&lt;MortgageCalculator!$B$12,G232+E233,MortgageCalculator!$B$12))</f>
        <v>1422.6339415730192</v>
      </c>
      <c r="E233" s="16">
        <f>C233*MortgageCalculator!$B$5/12</f>
        <v>231.11186262641408</v>
      </c>
      <c r="F233" s="16">
        <f t="shared" si="30"/>
        <v>1191.5220789466052</v>
      </c>
      <c r="G233" s="16">
        <f t="shared" si="31"/>
        <v>91253.22297161902</v>
      </c>
      <c r="H233" s="22">
        <f t="shared" si="32"/>
        <v>0.30417740990539671</v>
      </c>
      <c r="J233" s="18">
        <f t="shared" si="33"/>
        <v>0</v>
      </c>
      <c r="K233" s="18">
        <f>IF(N232=0,0,IF(N232&lt;MortgageCalculator!$B$12+MortgageCalculator!$B$7,N232+L233,MortgageCalculator!$B$12+MortgageCalculator!$B$7))</f>
        <v>0</v>
      </c>
      <c r="L233" s="18">
        <f>J233*MortgageCalculator!$B$5/12</f>
        <v>0</v>
      </c>
      <c r="M233" s="18">
        <f t="shared" si="34"/>
        <v>0</v>
      </c>
      <c r="N233" s="18">
        <f t="shared" si="27"/>
        <v>0</v>
      </c>
      <c r="P233" s="18">
        <f t="shared" si="28"/>
        <v>231.11186262641408</v>
      </c>
      <c r="Q233" s="19">
        <f>-PV(MortgageCalculator!$B$9/12,B233,0,1,0)</f>
        <v>0.56310878501782236</v>
      </c>
      <c r="S233" s="20">
        <f t="shared" si="29"/>
        <v>130.14112016676589</v>
      </c>
    </row>
    <row r="234" spans="1:19" ht="16.05" customHeight="1" x14ac:dyDescent="0.25">
      <c r="A234" s="15" t="s">
        <v>108</v>
      </c>
      <c r="B234" s="31">
        <v>231</v>
      </c>
      <c r="C234" s="16">
        <f t="shared" si="35"/>
        <v>91253.22297161902</v>
      </c>
      <c r="D234" s="16">
        <f>IF(G233=0,0,IF(G233&lt;MortgageCalculator!$B$12,G233+E234,MortgageCalculator!$B$12))</f>
        <v>1422.6339415730192</v>
      </c>
      <c r="E234" s="16">
        <f>C234*MortgageCalculator!$B$5/12</f>
        <v>228.13305742904754</v>
      </c>
      <c r="F234" s="16">
        <f t="shared" si="30"/>
        <v>1194.5008841439717</v>
      </c>
      <c r="G234" s="16">
        <f t="shared" si="31"/>
        <v>90058.722087475049</v>
      </c>
      <c r="H234" s="22">
        <f t="shared" si="32"/>
        <v>0.30019574029158352</v>
      </c>
      <c r="J234" s="18">
        <f t="shared" si="33"/>
        <v>0</v>
      </c>
      <c r="K234" s="18">
        <f>IF(N233=0,0,IF(N233&lt;MortgageCalculator!$B$12+MortgageCalculator!$B$7,N233+L234,MortgageCalculator!$B$12+MortgageCalculator!$B$7))</f>
        <v>0</v>
      </c>
      <c r="L234" s="18">
        <f>J234*MortgageCalculator!$B$5/12</f>
        <v>0</v>
      </c>
      <c r="M234" s="18">
        <f t="shared" si="34"/>
        <v>0</v>
      </c>
      <c r="N234" s="18">
        <f t="shared" si="27"/>
        <v>0</v>
      </c>
      <c r="P234" s="18">
        <f t="shared" si="28"/>
        <v>228.13305742904754</v>
      </c>
      <c r="Q234" s="19">
        <f>-PV(MortgageCalculator!$B$9/12,B234,0,1,0)</f>
        <v>0.56170452370855095</v>
      </c>
      <c r="S234" s="20">
        <f t="shared" si="29"/>
        <v>128.14337036535866</v>
      </c>
    </row>
    <row r="235" spans="1:19" ht="16.05" customHeight="1" x14ac:dyDescent="0.25">
      <c r="A235" s="15" t="s">
        <v>108</v>
      </c>
      <c r="B235" s="31">
        <v>232</v>
      </c>
      <c r="C235" s="16">
        <f t="shared" si="35"/>
        <v>90058.722087475049</v>
      </c>
      <c r="D235" s="16">
        <f>IF(G234=0,0,IF(G234&lt;MortgageCalculator!$B$12,G234+E235,MortgageCalculator!$B$12))</f>
        <v>1422.6339415730192</v>
      </c>
      <c r="E235" s="16">
        <f>C235*MortgageCalculator!$B$5/12</f>
        <v>225.14680521868763</v>
      </c>
      <c r="F235" s="16">
        <f t="shared" si="30"/>
        <v>1197.4871363543316</v>
      </c>
      <c r="G235" s="16">
        <f t="shared" si="31"/>
        <v>88861.234951120714</v>
      </c>
      <c r="H235" s="22">
        <f t="shared" si="32"/>
        <v>0.29620411650373574</v>
      </c>
      <c r="J235" s="18">
        <f t="shared" si="33"/>
        <v>0</v>
      </c>
      <c r="K235" s="18">
        <f>IF(N234=0,0,IF(N234&lt;MortgageCalculator!$B$12+MortgageCalculator!$B$7,N234+L235,MortgageCalculator!$B$12+MortgageCalculator!$B$7))</f>
        <v>0</v>
      </c>
      <c r="L235" s="18">
        <f>J235*MortgageCalculator!$B$5/12</f>
        <v>0</v>
      </c>
      <c r="M235" s="18">
        <f t="shared" si="34"/>
        <v>0</v>
      </c>
      <c r="N235" s="18">
        <f t="shared" si="27"/>
        <v>0</v>
      </c>
      <c r="P235" s="18">
        <f t="shared" si="28"/>
        <v>225.14680521868763</v>
      </c>
      <c r="Q235" s="19">
        <f>-PV(MortgageCalculator!$B$9/12,B235,0,1,0)</f>
        <v>0.56030376429780637</v>
      </c>
      <c r="S235" s="20">
        <f t="shared" si="29"/>
        <v>126.15060248365567</v>
      </c>
    </row>
    <row r="236" spans="1:19" ht="16.05" customHeight="1" x14ac:dyDescent="0.25">
      <c r="A236" s="15" t="s">
        <v>108</v>
      </c>
      <c r="B236" s="31">
        <v>233</v>
      </c>
      <c r="C236" s="16">
        <f t="shared" si="35"/>
        <v>88861.234951120714</v>
      </c>
      <c r="D236" s="16">
        <f>IF(G235=0,0,IF(G235&lt;MortgageCalculator!$B$12,G235+E236,MortgageCalculator!$B$12))</f>
        <v>1422.6339415730192</v>
      </c>
      <c r="E236" s="16">
        <f>C236*MortgageCalculator!$B$5/12</f>
        <v>222.15308737780177</v>
      </c>
      <c r="F236" s="16">
        <f t="shared" si="30"/>
        <v>1200.4808541952175</v>
      </c>
      <c r="G236" s="16">
        <f t="shared" si="31"/>
        <v>87660.754096925491</v>
      </c>
      <c r="H236" s="22">
        <f t="shared" si="32"/>
        <v>0.29220251365641831</v>
      </c>
      <c r="J236" s="18">
        <f t="shared" si="33"/>
        <v>0</v>
      </c>
      <c r="K236" s="18">
        <f>IF(N235=0,0,IF(N235&lt;MortgageCalculator!$B$12+MortgageCalculator!$B$7,N235+L236,MortgageCalculator!$B$12+MortgageCalculator!$B$7))</f>
        <v>0</v>
      </c>
      <c r="L236" s="18">
        <f>J236*MortgageCalculator!$B$5/12</f>
        <v>0</v>
      </c>
      <c r="M236" s="18">
        <f t="shared" si="34"/>
        <v>0</v>
      </c>
      <c r="N236" s="18">
        <f t="shared" si="27"/>
        <v>0</v>
      </c>
      <c r="P236" s="18">
        <f t="shared" si="28"/>
        <v>222.15308737780177</v>
      </c>
      <c r="Q236" s="19">
        <f>-PV(MortgageCalculator!$B$9/12,B236,0,1,0)</f>
        <v>0.55890649805267478</v>
      </c>
      <c r="S236" s="20">
        <f t="shared" si="29"/>
        <v>124.16280409791706</v>
      </c>
    </row>
    <row r="237" spans="1:19" ht="16.05" customHeight="1" x14ac:dyDescent="0.25">
      <c r="A237" s="15" t="s">
        <v>108</v>
      </c>
      <c r="B237" s="31">
        <v>234</v>
      </c>
      <c r="C237" s="16">
        <f t="shared" si="35"/>
        <v>87660.754096925491</v>
      </c>
      <c r="D237" s="16">
        <f>IF(G236=0,0,IF(G236&lt;MortgageCalculator!$B$12,G236+E237,MortgageCalculator!$B$12))</f>
        <v>1422.6339415730192</v>
      </c>
      <c r="E237" s="16">
        <f>C237*MortgageCalculator!$B$5/12</f>
        <v>219.15188524231371</v>
      </c>
      <c r="F237" s="16">
        <f t="shared" si="30"/>
        <v>1203.4820563307055</v>
      </c>
      <c r="G237" s="16">
        <f t="shared" si="31"/>
        <v>86457.272040594791</v>
      </c>
      <c r="H237" s="22">
        <f t="shared" si="32"/>
        <v>0.28819090680198262</v>
      </c>
      <c r="J237" s="18">
        <f t="shared" si="33"/>
        <v>0</v>
      </c>
      <c r="K237" s="18">
        <f>IF(N236=0,0,IF(N236&lt;MortgageCalculator!$B$12+MortgageCalculator!$B$7,N236+L237,MortgageCalculator!$B$12+MortgageCalculator!$B$7))</f>
        <v>0</v>
      </c>
      <c r="L237" s="18">
        <f>J237*MortgageCalculator!$B$5/12</f>
        <v>0</v>
      </c>
      <c r="M237" s="18">
        <f t="shared" si="34"/>
        <v>0</v>
      </c>
      <c r="N237" s="18">
        <f t="shared" si="27"/>
        <v>0</v>
      </c>
      <c r="P237" s="18">
        <f t="shared" si="28"/>
        <v>219.15188524231371</v>
      </c>
      <c r="Q237" s="19">
        <f>-PV(MortgageCalculator!$B$9/12,B237,0,1,0)</f>
        <v>0.5575127162620197</v>
      </c>
      <c r="S237" s="20">
        <f t="shared" si="29"/>
        <v>122.17996281538474</v>
      </c>
    </row>
    <row r="238" spans="1:19" ht="16.05" customHeight="1" x14ac:dyDescent="0.25">
      <c r="A238" s="15" t="s">
        <v>108</v>
      </c>
      <c r="B238" s="31">
        <v>235</v>
      </c>
      <c r="C238" s="16">
        <f t="shared" si="35"/>
        <v>86457.272040594791</v>
      </c>
      <c r="D238" s="16">
        <f>IF(G237=0,0,IF(G237&lt;MortgageCalculator!$B$12,G237+E238,MortgageCalculator!$B$12))</f>
        <v>1422.6339415730192</v>
      </c>
      <c r="E238" s="16">
        <f>C238*MortgageCalculator!$B$5/12</f>
        <v>216.14318010148699</v>
      </c>
      <c r="F238" s="16">
        <f t="shared" si="30"/>
        <v>1206.4907614715323</v>
      </c>
      <c r="G238" s="16">
        <f t="shared" si="31"/>
        <v>85250.781279123257</v>
      </c>
      <c r="H238" s="22">
        <f t="shared" si="32"/>
        <v>0.28416927093041083</v>
      </c>
      <c r="J238" s="18">
        <f t="shared" si="33"/>
        <v>0</v>
      </c>
      <c r="K238" s="18">
        <f>IF(N237=0,0,IF(N237&lt;MortgageCalculator!$B$12+MortgageCalculator!$B$7,N237+L238,MortgageCalculator!$B$12+MortgageCalculator!$B$7))</f>
        <v>0</v>
      </c>
      <c r="L238" s="18">
        <f>J238*MortgageCalculator!$B$5/12</f>
        <v>0</v>
      </c>
      <c r="M238" s="18">
        <f t="shared" si="34"/>
        <v>0</v>
      </c>
      <c r="N238" s="18">
        <f t="shared" si="27"/>
        <v>0</v>
      </c>
      <c r="P238" s="18">
        <f t="shared" si="28"/>
        <v>216.14318010148699</v>
      </c>
      <c r="Q238" s="19">
        <f>-PV(MortgageCalculator!$B$9/12,B238,0,1,0)</f>
        <v>0.55612241023642872</v>
      </c>
      <c r="S238" s="20">
        <f t="shared" si="29"/>
        <v>120.20206627420545</v>
      </c>
    </row>
    <row r="239" spans="1:19" ht="16.05" customHeight="1" x14ac:dyDescent="0.25">
      <c r="A239" s="15" t="s">
        <v>108</v>
      </c>
      <c r="B239" s="31">
        <v>236</v>
      </c>
      <c r="C239" s="16">
        <f t="shared" si="35"/>
        <v>85250.781279123257</v>
      </c>
      <c r="D239" s="16">
        <f>IF(G238=0,0,IF(G238&lt;MortgageCalculator!$B$12,G238+E239,MortgageCalculator!$B$12))</f>
        <v>1422.6339415730192</v>
      </c>
      <c r="E239" s="16">
        <f>C239*MortgageCalculator!$B$5/12</f>
        <v>213.12695319780812</v>
      </c>
      <c r="F239" s="16">
        <f t="shared" si="30"/>
        <v>1209.5069883752112</v>
      </c>
      <c r="G239" s="16">
        <f t="shared" si="31"/>
        <v>84041.274290748042</v>
      </c>
      <c r="H239" s="22">
        <f t="shared" si="32"/>
        <v>0.28013758096916014</v>
      </c>
      <c r="J239" s="18">
        <f t="shared" si="33"/>
        <v>0</v>
      </c>
      <c r="K239" s="18">
        <f>IF(N238=0,0,IF(N238&lt;MortgageCalculator!$B$12+MortgageCalculator!$B$7,N238+L239,MortgageCalculator!$B$12+MortgageCalculator!$B$7))</f>
        <v>0</v>
      </c>
      <c r="L239" s="18">
        <f>J239*MortgageCalculator!$B$5/12</f>
        <v>0</v>
      </c>
      <c r="M239" s="18">
        <f t="shared" si="34"/>
        <v>0</v>
      </c>
      <c r="N239" s="18">
        <f t="shared" si="27"/>
        <v>0</v>
      </c>
      <c r="P239" s="18">
        <f t="shared" si="28"/>
        <v>213.12695319780812</v>
      </c>
      <c r="Q239" s="19">
        <f>-PV(MortgageCalculator!$B$9/12,B239,0,1,0)</f>
        <v>0.55473557130815832</v>
      </c>
      <c r="S239" s="20">
        <f t="shared" si="29"/>
        <v>118.2291021433532</v>
      </c>
    </row>
    <row r="240" spans="1:19" ht="16.05" customHeight="1" x14ac:dyDescent="0.25">
      <c r="A240" s="15" t="s">
        <v>108</v>
      </c>
      <c r="B240" s="31">
        <v>237</v>
      </c>
      <c r="C240" s="16">
        <f t="shared" si="35"/>
        <v>84041.274290748042</v>
      </c>
      <c r="D240" s="16">
        <f>IF(G239=0,0,IF(G239&lt;MortgageCalculator!$B$12,G239+E240,MortgageCalculator!$B$12))</f>
        <v>1422.6339415730192</v>
      </c>
      <c r="E240" s="16">
        <f>C240*MortgageCalculator!$B$5/12</f>
        <v>210.10318572687012</v>
      </c>
      <c r="F240" s="16">
        <f t="shared" si="30"/>
        <v>1212.5307558461491</v>
      </c>
      <c r="G240" s="16">
        <f t="shared" si="31"/>
        <v>82828.743534901892</v>
      </c>
      <c r="H240" s="22">
        <f t="shared" si="32"/>
        <v>0.2760958117830063</v>
      </c>
      <c r="J240" s="18">
        <f t="shared" si="33"/>
        <v>0</v>
      </c>
      <c r="K240" s="18">
        <f>IF(N239=0,0,IF(N239&lt;MortgageCalculator!$B$12+MortgageCalculator!$B$7,N239+L240,MortgageCalculator!$B$12+MortgageCalculator!$B$7))</f>
        <v>0</v>
      </c>
      <c r="L240" s="18">
        <f>J240*MortgageCalculator!$B$5/12</f>
        <v>0</v>
      </c>
      <c r="M240" s="18">
        <f t="shared" si="34"/>
        <v>0</v>
      </c>
      <c r="N240" s="18">
        <f t="shared" si="27"/>
        <v>0</v>
      </c>
      <c r="P240" s="18">
        <f t="shared" si="28"/>
        <v>210.10318572687012</v>
      </c>
      <c r="Q240" s="19">
        <f>-PV(MortgageCalculator!$B$9/12,B240,0,1,0)</f>
        <v>0.55335219083108056</v>
      </c>
      <c r="S240" s="20">
        <f t="shared" si="29"/>
        <v>116.261058122553</v>
      </c>
    </row>
    <row r="241" spans="1:19" ht="16.05" customHeight="1" x14ac:dyDescent="0.25">
      <c r="A241" s="15" t="s">
        <v>108</v>
      </c>
      <c r="B241" s="31">
        <v>238</v>
      </c>
      <c r="C241" s="16">
        <f t="shared" si="35"/>
        <v>82828.743534901892</v>
      </c>
      <c r="D241" s="16">
        <f>IF(G240=0,0,IF(G240&lt;MortgageCalculator!$B$12,G240+E241,MortgageCalculator!$B$12))</f>
        <v>1422.6339415730192</v>
      </c>
      <c r="E241" s="16">
        <f>C241*MortgageCalculator!$B$5/12</f>
        <v>207.07185883725472</v>
      </c>
      <c r="F241" s="16">
        <f t="shared" si="30"/>
        <v>1215.5620827357645</v>
      </c>
      <c r="G241" s="16">
        <f t="shared" si="31"/>
        <v>81613.181452166129</v>
      </c>
      <c r="H241" s="22">
        <f t="shared" si="32"/>
        <v>0.27204393817388711</v>
      </c>
      <c r="J241" s="18">
        <f t="shared" si="33"/>
        <v>0</v>
      </c>
      <c r="K241" s="18">
        <f>IF(N240=0,0,IF(N240&lt;MortgageCalculator!$B$12+MortgageCalculator!$B$7,N240+L241,MortgageCalculator!$B$12+MortgageCalculator!$B$7))</f>
        <v>0</v>
      </c>
      <c r="L241" s="18">
        <f>J241*MortgageCalculator!$B$5/12</f>
        <v>0</v>
      </c>
      <c r="M241" s="18">
        <f t="shared" si="34"/>
        <v>0</v>
      </c>
      <c r="N241" s="18">
        <f t="shared" si="27"/>
        <v>0</v>
      </c>
      <c r="P241" s="18">
        <f t="shared" si="28"/>
        <v>207.07185883725472</v>
      </c>
      <c r="Q241" s="19">
        <f>-PV(MortgageCalculator!$B$9/12,B241,0,1,0)</f>
        <v>0.55197226018062917</v>
      </c>
      <c r="S241" s="20">
        <f t="shared" si="29"/>
        <v>114.29792194220369</v>
      </c>
    </row>
    <row r="242" spans="1:19" ht="16.05" customHeight="1" x14ac:dyDescent="0.25">
      <c r="A242" s="15" t="s">
        <v>108</v>
      </c>
      <c r="B242" s="31">
        <v>239</v>
      </c>
      <c r="C242" s="16">
        <f t="shared" si="35"/>
        <v>81613.181452166129</v>
      </c>
      <c r="D242" s="16">
        <f>IF(G241=0,0,IF(G241&lt;MortgageCalculator!$B$12,G241+E242,MortgageCalculator!$B$12))</f>
        <v>1422.6339415730192</v>
      </c>
      <c r="E242" s="16">
        <f>C242*MortgageCalculator!$B$5/12</f>
        <v>204.03295363041534</v>
      </c>
      <c r="F242" s="16">
        <f t="shared" si="30"/>
        <v>1218.600987942604</v>
      </c>
      <c r="G242" s="16">
        <f t="shared" si="31"/>
        <v>80394.580464223531</v>
      </c>
      <c r="H242" s="22">
        <f t="shared" si="32"/>
        <v>0.26798193488074512</v>
      </c>
      <c r="J242" s="18">
        <f t="shared" si="33"/>
        <v>0</v>
      </c>
      <c r="K242" s="18">
        <f>IF(N241=0,0,IF(N241&lt;MortgageCalculator!$B$12+MortgageCalculator!$B$7,N241+L242,MortgageCalculator!$B$12+MortgageCalculator!$B$7))</f>
        <v>0</v>
      </c>
      <c r="L242" s="18">
        <f>J242*MortgageCalculator!$B$5/12</f>
        <v>0</v>
      </c>
      <c r="M242" s="18">
        <f t="shared" si="34"/>
        <v>0</v>
      </c>
      <c r="N242" s="18">
        <f t="shared" si="27"/>
        <v>0</v>
      </c>
      <c r="P242" s="18">
        <f t="shared" si="28"/>
        <v>204.03295363041534</v>
      </c>
      <c r="Q242" s="19">
        <f>-PV(MortgageCalculator!$B$9/12,B242,0,1,0)</f>
        <v>0.55059577075374488</v>
      </c>
      <c r="S242" s="20">
        <f t="shared" si="29"/>
        <v>112.33968136330162</v>
      </c>
    </row>
    <row r="243" spans="1:19" ht="16.05" customHeight="1" x14ac:dyDescent="0.25">
      <c r="A243" s="15" t="s">
        <v>108</v>
      </c>
      <c r="B243" s="31">
        <v>240</v>
      </c>
      <c r="C243" s="16">
        <f t="shared" si="35"/>
        <v>80394.580464223531</v>
      </c>
      <c r="D243" s="16">
        <f>IF(G242=0,0,IF(G242&lt;MortgageCalculator!$B$12,G242+E243,MortgageCalculator!$B$12))</f>
        <v>1422.6339415730192</v>
      </c>
      <c r="E243" s="16">
        <f>C243*MortgageCalculator!$B$5/12</f>
        <v>200.9864511605588</v>
      </c>
      <c r="F243" s="16">
        <f t="shared" si="30"/>
        <v>1221.6474904124605</v>
      </c>
      <c r="G243" s="16">
        <f t="shared" si="31"/>
        <v>79172.932973811068</v>
      </c>
      <c r="H243" s="22">
        <f t="shared" si="32"/>
        <v>0.2639097765793702</v>
      </c>
      <c r="J243" s="18">
        <f t="shared" si="33"/>
        <v>0</v>
      </c>
      <c r="K243" s="18">
        <f>IF(N242=0,0,IF(N242&lt;MortgageCalculator!$B$12+MortgageCalculator!$B$7,N242+L243,MortgageCalculator!$B$12+MortgageCalculator!$B$7))</f>
        <v>0</v>
      </c>
      <c r="L243" s="18">
        <f>J243*MortgageCalculator!$B$5/12</f>
        <v>0</v>
      </c>
      <c r="M243" s="18">
        <f t="shared" si="34"/>
        <v>0</v>
      </c>
      <c r="N243" s="18">
        <f t="shared" si="27"/>
        <v>0</v>
      </c>
      <c r="P243" s="18">
        <f t="shared" si="28"/>
        <v>200.9864511605588</v>
      </c>
      <c r="Q243" s="19">
        <f>-PV(MortgageCalculator!$B$9/12,B243,0,1,0)</f>
        <v>0.54922271396882261</v>
      </c>
      <c r="S243" s="20">
        <f t="shared" si="29"/>
        <v>110.38632417736432</v>
      </c>
    </row>
    <row r="244" spans="1:19" ht="16.05" customHeight="1" x14ac:dyDescent="0.25">
      <c r="A244" s="15" t="s">
        <v>110</v>
      </c>
      <c r="B244" s="31">
        <v>241</v>
      </c>
      <c r="C244" s="16">
        <f t="shared" si="35"/>
        <v>79172.932973811068</v>
      </c>
      <c r="D244" s="16">
        <f>IF(G243=0,0,IF(G243&lt;MortgageCalculator!$B$12,G243+E244,MortgageCalculator!$B$12))</f>
        <v>1422.6339415730192</v>
      </c>
      <c r="E244" s="16">
        <f>C244*MortgageCalculator!$B$5/12</f>
        <v>197.93233243452767</v>
      </c>
      <c r="F244" s="16">
        <f t="shared" ref="F244:F307" si="36">D244-E244</f>
        <v>1224.7016091384917</v>
      </c>
      <c r="G244" s="16">
        <f t="shared" si="31"/>
        <v>77948.231364672582</v>
      </c>
      <c r="H244" s="22">
        <f t="shared" si="32"/>
        <v>0.25982743788224194</v>
      </c>
      <c r="J244" s="18">
        <f t="shared" ref="J244:J307" si="37">IF(ROUND(N243,0)&gt;0,N243,0)</f>
        <v>0</v>
      </c>
      <c r="K244" s="18">
        <f>IF(N243=0,0,IF(N243&lt;MortgageCalculator!$B$12+MortgageCalculator!$B$7,N243+L244,MortgageCalculator!$B$12+MortgageCalculator!$B$7))</f>
        <v>0</v>
      </c>
      <c r="L244" s="18">
        <f>J244*MortgageCalculator!$B$5/12</f>
        <v>0</v>
      </c>
      <c r="M244" s="18">
        <f t="shared" ref="M244:M307" si="38">IF(K244-L244&gt;N243,N243,K244-L244)</f>
        <v>0</v>
      </c>
      <c r="N244" s="18">
        <f t="shared" ref="N244:N307" si="39">J244-M244</f>
        <v>0</v>
      </c>
      <c r="P244" s="18">
        <f t="shared" ref="P244:P307" si="40">E244-L244</f>
        <v>197.93233243452767</v>
      </c>
      <c r="Q244" s="19">
        <f>-PV(MortgageCalculator!$B$9/12,B244,0,1,0)</f>
        <v>0.54785308126565868</v>
      </c>
      <c r="S244" s="20">
        <f t="shared" si="29"/>
        <v>108.43783820635466</v>
      </c>
    </row>
    <row r="245" spans="1:19" ht="16.05" customHeight="1" x14ac:dyDescent="0.25">
      <c r="A245" s="15" t="s">
        <v>110</v>
      </c>
      <c r="B245" s="31">
        <v>242</v>
      </c>
      <c r="C245" s="16">
        <f t="shared" si="35"/>
        <v>77948.231364672582</v>
      </c>
      <c r="D245" s="16">
        <f>IF(G244=0,0,IF(G244&lt;MortgageCalculator!$B$12,G244+E245,MortgageCalculator!$B$12))</f>
        <v>1422.6339415730192</v>
      </c>
      <c r="E245" s="16">
        <f>C245*MortgageCalculator!$B$5/12</f>
        <v>194.87057841168144</v>
      </c>
      <c r="F245" s="16">
        <f t="shared" si="36"/>
        <v>1227.7633631613378</v>
      </c>
      <c r="G245" s="16">
        <f t="shared" si="31"/>
        <v>76720.468001511239</v>
      </c>
      <c r="H245" s="22">
        <f t="shared" si="32"/>
        <v>0.25573489333837079</v>
      </c>
      <c r="J245" s="18">
        <f t="shared" si="37"/>
        <v>0</v>
      </c>
      <c r="K245" s="18">
        <f>IF(N244=0,0,IF(N244&lt;MortgageCalculator!$B$12+MortgageCalculator!$B$7,N244+L245,MortgageCalculator!$B$12+MortgageCalculator!$B$7))</f>
        <v>0</v>
      </c>
      <c r="L245" s="18">
        <f>J245*MortgageCalculator!$B$5/12</f>
        <v>0</v>
      </c>
      <c r="M245" s="18">
        <f t="shared" si="38"/>
        <v>0</v>
      </c>
      <c r="N245" s="18">
        <f t="shared" si="39"/>
        <v>0</v>
      </c>
      <c r="P245" s="18">
        <f t="shared" si="40"/>
        <v>194.87057841168144</v>
      </c>
      <c r="Q245" s="19">
        <f>-PV(MortgageCalculator!$B$9/12,B245,0,1,0)</f>
        <v>0.54648686410539504</v>
      </c>
      <c r="S245" s="20">
        <f t="shared" si="29"/>
        <v>106.49421130260428</v>
      </c>
    </row>
    <row r="246" spans="1:19" ht="16.05" customHeight="1" x14ac:dyDescent="0.25">
      <c r="A246" s="15" t="s">
        <v>110</v>
      </c>
      <c r="B246" s="31">
        <v>243</v>
      </c>
      <c r="C246" s="16">
        <f t="shared" si="35"/>
        <v>76720.468001511239</v>
      </c>
      <c r="D246" s="16">
        <f>IF(G245=0,0,IF(G245&lt;MortgageCalculator!$B$12,G245+E246,MortgageCalculator!$B$12))</f>
        <v>1422.6339415730192</v>
      </c>
      <c r="E246" s="16">
        <f>C246*MortgageCalculator!$B$5/12</f>
        <v>191.80117000377808</v>
      </c>
      <c r="F246" s="16">
        <f t="shared" si="36"/>
        <v>1230.8327715692412</v>
      </c>
      <c r="G246" s="16">
        <f t="shared" si="31"/>
        <v>75489.635229941996</v>
      </c>
      <c r="H246" s="22">
        <f t="shared" si="32"/>
        <v>0.25163211743314001</v>
      </c>
      <c r="J246" s="18">
        <f t="shared" si="37"/>
        <v>0</v>
      </c>
      <c r="K246" s="18">
        <f>IF(N245=0,0,IF(N245&lt;MortgageCalculator!$B$12+MortgageCalculator!$B$7,N245+L246,MortgageCalculator!$B$12+MortgageCalculator!$B$7))</f>
        <v>0</v>
      </c>
      <c r="L246" s="18">
        <f>J246*MortgageCalculator!$B$5/12</f>
        <v>0</v>
      </c>
      <c r="M246" s="18">
        <f t="shared" si="38"/>
        <v>0</v>
      </c>
      <c r="N246" s="18">
        <f t="shared" si="39"/>
        <v>0</v>
      </c>
      <c r="P246" s="18">
        <f t="shared" si="40"/>
        <v>191.80117000377808</v>
      </c>
      <c r="Q246" s="19">
        <f>-PV(MortgageCalculator!$B$9/12,B246,0,1,0)</f>
        <v>0.54512405397046904</v>
      </c>
      <c r="S246" s="20">
        <f t="shared" si="29"/>
        <v>104.55543134873864</v>
      </c>
    </row>
    <row r="247" spans="1:19" ht="16.05" customHeight="1" x14ac:dyDescent="0.25">
      <c r="A247" s="15" t="s">
        <v>110</v>
      </c>
      <c r="B247" s="31">
        <v>244</v>
      </c>
      <c r="C247" s="16">
        <f t="shared" si="35"/>
        <v>75489.635229941996</v>
      </c>
      <c r="D247" s="16">
        <f>IF(G246=0,0,IF(G246&lt;MortgageCalculator!$B$12,G246+E247,MortgageCalculator!$B$12))</f>
        <v>1422.6339415730192</v>
      </c>
      <c r="E247" s="16">
        <f>C247*MortgageCalculator!$B$5/12</f>
        <v>188.72408807485499</v>
      </c>
      <c r="F247" s="16">
        <f t="shared" si="36"/>
        <v>1233.9098534981642</v>
      </c>
      <c r="G247" s="16">
        <f t="shared" si="31"/>
        <v>74255.725376443836</v>
      </c>
      <c r="H247" s="22">
        <f t="shared" si="32"/>
        <v>0.24751908458814612</v>
      </c>
      <c r="J247" s="18">
        <f t="shared" si="37"/>
        <v>0</v>
      </c>
      <c r="K247" s="18">
        <f>IF(N246=0,0,IF(N246&lt;MortgageCalculator!$B$12+MortgageCalculator!$B$7,N246+L247,MortgageCalculator!$B$12+MortgageCalculator!$B$7))</f>
        <v>0</v>
      </c>
      <c r="L247" s="18">
        <f>J247*MortgageCalculator!$B$5/12</f>
        <v>0</v>
      </c>
      <c r="M247" s="18">
        <f t="shared" si="38"/>
        <v>0</v>
      </c>
      <c r="N247" s="18">
        <f t="shared" si="39"/>
        <v>0</v>
      </c>
      <c r="P247" s="18">
        <f t="shared" si="40"/>
        <v>188.72408807485499</v>
      </c>
      <c r="Q247" s="19">
        <f>-PV(MortgageCalculator!$B$9/12,B247,0,1,0)</f>
        <v>0.54376464236455768</v>
      </c>
      <c r="S247" s="20">
        <f t="shared" si="29"/>
        <v>102.62148625760081</v>
      </c>
    </row>
    <row r="248" spans="1:19" ht="16.05" customHeight="1" x14ac:dyDescent="0.25">
      <c r="A248" s="15" t="s">
        <v>110</v>
      </c>
      <c r="B248" s="31">
        <v>245</v>
      </c>
      <c r="C248" s="16">
        <f t="shared" si="35"/>
        <v>74255.725376443836</v>
      </c>
      <c r="D248" s="16">
        <f>IF(G247=0,0,IF(G247&lt;MortgageCalculator!$B$12,G247+E248,MortgageCalculator!$B$12))</f>
        <v>1422.6339415730192</v>
      </c>
      <c r="E248" s="16">
        <f>C248*MortgageCalculator!$B$5/12</f>
        <v>185.63931344110958</v>
      </c>
      <c r="F248" s="16">
        <f t="shared" si="36"/>
        <v>1236.9946281319096</v>
      </c>
      <c r="G248" s="16">
        <f t="shared" si="31"/>
        <v>73018.730748311922</v>
      </c>
      <c r="H248" s="22">
        <f t="shared" si="32"/>
        <v>0.24339576916103975</v>
      </c>
      <c r="J248" s="18">
        <f t="shared" si="37"/>
        <v>0</v>
      </c>
      <c r="K248" s="18">
        <f>IF(N247=0,0,IF(N247&lt;MortgageCalculator!$B$12+MortgageCalculator!$B$7,N247+L248,MortgageCalculator!$B$12+MortgageCalculator!$B$7))</f>
        <v>0</v>
      </c>
      <c r="L248" s="18">
        <f>J248*MortgageCalculator!$B$5/12</f>
        <v>0</v>
      </c>
      <c r="M248" s="18">
        <f t="shared" si="38"/>
        <v>0</v>
      </c>
      <c r="N248" s="18">
        <f t="shared" si="39"/>
        <v>0</v>
      </c>
      <c r="P248" s="18">
        <f t="shared" si="40"/>
        <v>185.63931344110958</v>
      </c>
      <c r="Q248" s="19">
        <f>-PV(MortgageCalculator!$B$9/12,B248,0,1,0)</f>
        <v>0.54240862081252628</v>
      </c>
      <c r="S248" s="20">
        <f t="shared" si="29"/>
        <v>100.69236397217652</v>
      </c>
    </row>
    <row r="249" spans="1:19" ht="16.05" customHeight="1" x14ac:dyDescent="0.25">
      <c r="A249" s="15" t="s">
        <v>110</v>
      </c>
      <c r="B249" s="31">
        <v>246</v>
      </c>
      <c r="C249" s="16">
        <f t="shared" si="35"/>
        <v>73018.730748311922</v>
      </c>
      <c r="D249" s="16">
        <f>IF(G248=0,0,IF(G248&lt;MortgageCalculator!$B$12,G248+E249,MortgageCalculator!$B$12))</f>
        <v>1422.6339415730192</v>
      </c>
      <c r="E249" s="16">
        <f>C249*MortgageCalculator!$B$5/12</f>
        <v>182.5468268707798</v>
      </c>
      <c r="F249" s="16">
        <f t="shared" si="36"/>
        <v>1240.0871147022394</v>
      </c>
      <c r="G249" s="16">
        <f t="shared" si="31"/>
        <v>71778.643633609681</v>
      </c>
      <c r="H249" s="22">
        <f t="shared" si="32"/>
        <v>0.23926214544536561</v>
      </c>
      <c r="J249" s="18">
        <f t="shared" si="37"/>
        <v>0</v>
      </c>
      <c r="K249" s="18">
        <f>IF(N248=0,0,IF(N248&lt;MortgageCalculator!$B$12+MortgageCalculator!$B$7,N248+L249,MortgageCalculator!$B$12+MortgageCalculator!$B$7))</f>
        <v>0</v>
      </c>
      <c r="L249" s="18">
        <f>J249*MortgageCalculator!$B$5/12</f>
        <v>0</v>
      </c>
      <c r="M249" s="18">
        <f t="shared" si="38"/>
        <v>0</v>
      </c>
      <c r="N249" s="18">
        <f t="shared" si="39"/>
        <v>0</v>
      </c>
      <c r="P249" s="18">
        <f t="shared" si="40"/>
        <v>182.5468268707798</v>
      </c>
      <c r="Q249" s="19">
        <f>-PV(MortgageCalculator!$B$9/12,B249,0,1,0)</f>
        <v>0.54105598086037554</v>
      </c>
      <c r="S249" s="20">
        <f t="shared" si="29"/>
        <v>98.76805246551892</v>
      </c>
    </row>
    <row r="250" spans="1:19" ht="16.05" customHeight="1" x14ac:dyDescent="0.25">
      <c r="A250" s="15" t="s">
        <v>110</v>
      </c>
      <c r="B250" s="31">
        <v>247</v>
      </c>
      <c r="C250" s="16">
        <f t="shared" si="35"/>
        <v>71778.643633609681</v>
      </c>
      <c r="D250" s="16">
        <f>IF(G249=0,0,IF(G249&lt;MortgageCalculator!$B$12,G249+E250,MortgageCalculator!$B$12))</f>
        <v>1422.6339415730192</v>
      </c>
      <c r="E250" s="16">
        <f>C250*MortgageCalculator!$B$5/12</f>
        <v>179.4466090840242</v>
      </c>
      <c r="F250" s="16">
        <f t="shared" si="36"/>
        <v>1243.187332488995</v>
      </c>
      <c r="G250" s="16">
        <f t="shared" si="31"/>
        <v>70535.456301120692</v>
      </c>
      <c r="H250" s="22">
        <f t="shared" si="32"/>
        <v>0.2351181876704023</v>
      </c>
      <c r="J250" s="18">
        <f t="shared" si="37"/>
        <v>0</v>
      </c>
      <c r="K250" s="18">
        <f>IF(N249=0,0,IF(N249&lt;MortgageCalculator!$B$12+MortgageCalculator!$B$7,N249+L250,MortgageCalculator!$B$12+MortgageCalculator!$B$7))</f>
        <v>0</v>
      </c>
      <c r="L250" s="18">
        <f>J250*MortgageCalculator!$B$5/12</f>
        <v>0</v>
      </c>
      <c r="M250" s="18">
        <f t="shared" si="38"/>
        <v>0</v>
      </c>
      <c r="N250" s="18">
        <f t="shared" si="39"/>
        <v>0</v>
      </c>
      <c r="P250" s="18">
        <f t="shared" si="40"/>
        <v>179.4466090840242</v>
      </c>
      <c r="Q250" s="19">
        <f>-PV(MortgageCalculator!$B$9/12,B250,0,1,0)</f>
        <v>0.53970671407518755</v>
      </c>
      <c r="S250" s="20">
        <f t="shared" si="29"/>
        <v>96.848539740673402</v>
      </c>
    </row>
    <row r="251" spans="1:19" ht="16.05" customHeight="1" x14ac:dyDescent="0.25">
      <c r="A251" s="15" t="s">
        <v>110</v>
      </c>
      <c r="B251" s="31">
        <v>248</v>
      </c>
      <c r="C251" s="16">
        <f t="shared" si="35"/>
        <v>70535.456301120692</v>
      </c>
      <c r="D251" s="16">
        <f>IF(G250=0,0,IF(G250&lt;MortgageCalculator!$B$12,G250+E251,MortgageCalculator!$B$12))</f>
        <v>1422.6339415730192</v>
      </c>
      <c r="E251" s="16">
        <f>C251*MortgageCalculator!$B$5/12</f>
        <v>176.33864075280175</v>
      </c>
      <c r="F251" s="16">
        <f t="shared" si="36"/>
        <v>1246.2953008202176</v>
      </c>
      <c r="G251" s="16">
        <f t="shared" si="31"/>
        <v>69289.161000300475</v>
      </c>
      <c r="H251" s="22">
        <f t="shared" si="32"/>
        <v>0.23096387000100158</v>
      </c>
      <c r="J251" s="18">
        <f t="shared" si="37"/>
        <v>0</v>
      </c>
      <c r="K251" s="18">
        <f>IF(N250=0,0,IF(N250&lt;MortgageCalculator!$B$12+MortgageCalculator!$B$7,N250+L251,MortgageCalculator!$B$12+MortgageCalculator!$B$7))</f>
        <v>0</v>
      </c>
      <c r="L251" s="18">
        <f>J251*MortgageCalculator!$B$5/12</f>
        <v>0</v>
      </c>
      <c r="M251" s="18">
        <f t="shared" si="38"/>
        <v>0</v>
      </c>
      <c r="N251" s="18">
        <f t="shared" si="39"/>
        <v>0</v>
      </c>
      <c r="P251" s="18">
        <f t="shared" si="40"/>
        <v>176.33864075280175</v>
      </c>
      <c r="Q251" s="19">
        <f>-PV(MortgageCalculator!$B$9/12,B251,0,1,0)</f>
        <v>0.53836081204507502</v>
      </c>
      <c r="S251" s="20">
        <f t="shared" si="29"/>
        <v>94.933813830603114</v>
      </c>
    </row>
    <row r="252" spans="1:19" ht="16.05" customHeight="1" x14ac:dyDescent="0.25">
      <c r="A252" s="15" t="s">
        <v>110</v>
      </c>
      <c r="B252" s="31">
        <v>249</v>
      </c>
      <c r="C252" s="16">
        <f t="shared" si="35"/>
        <v>69289.161000300475</v>
      </c>
      <c r="D252" s="16">
        <f>IF(G251=0,0,IF(G251&lt;MortgageCalculator!$B$12,G251+E252,MortgageCalculator!$B$12))</f>
        <v>1422.6339415730192</v>
      </c>
      <c r="E252" s="16">
        <f>C252*MortgageCalculator!$B$5/12</f>
        <v>173.22290250075119</v>
      </c>
      <c r="F252" s="16">
        <f t="shared" si="36"/>
        <v>1249.4110390722681</v>
      </c>
      <c r="G252" s="16">
        <f t="shared" si="31"/>
        <v>68039.749961228212</v>
      </c>
      <c r="H252" s="22">
        <f t="shared" si="32"/>
        <v>0.22679916653742738</v>
      </c>
      <c r="J252" s="18">
        <f t="shared" si="37"/>
        <v>0</v>
      </c>
      <c r="K252" s="18">
        <f>IF(N251=0,0,IF(N251&lt;MortgageCalculator!$B$12+MortgageCalculator!$B$7,N251+L252,MortgageCalculator!$B$12+MortgageCalculator!$B$7))</f>
        <v>0</v>
      </c>
      <c r="L252" s="18">
        <f>J252*MortgageCalculator!$B$5/12</f>
        <v>0</v>
      </c>
      <c r="M252" s="18">
        <f t="shared" si="38"/>
        <v>0</v>
      </c>
      <c r="N252" s="18">
        <f t="shared" si="39"/>
        <v>0</v>
      </c>
      <c r="P252" s="18">
        <f t="shared" si="40"/>
        <v>173.22290250075119</v>
      </c>
      <c r="Q252" s="19">
        <f>-PV(MortgageCalculator!$B$9/12,B252,0,1,0)</f>
        <v>0.53701826637912708</v>
      </c>
      <c r="S252" s="20">
        <f t="shared" si="29"/>
        <v>93.023862798113967</v>
      </c>
    </row>
    <row r="253" spans="1:19" ht="16.05" customHeight="1" x14ac:dyDescent="0.25">
      <c r="A253" s="15" t="s">
        <v>110</v>
      </c>
      <c r="B253" s="31">
        <v>250</v>
      </c>
      <c r="C253" s="16">
        <f t="shared" si="35"/>
        <v>68039.749961228212</v>
      </c>
      <c r="D253" s="16">
        <f>IF(G252=0,0,IF(G252&lt;MortgageCalculator!$B$12,G252+E253,MortgageCalculator!$B$12))</f>
        <v>1422.6339415730192</v>
      </c>
      <c r="E253" s="16">
        <f>C253*MortgageCalculator!$B$5/12</f>
        <v>170.09937490307053</v>
      </c>
      <c r="F253" s="16">
        <f t="shared" si="36"/>
        <v>1252.5345666699486</v>
      </c>
      <c r="G253" s="16">
        <f t="shared" si="31"/>
        <v>66787.215394558269</v>
      </c>
      <c r="H253" s="22">
        <f t="shared" si="32"/>
        <v>0.22262405131519422</v>
      </c>
      <c r="J253" s="18">
        <f t="shared" si="37"/>
        <v>0</v>
      </c>
      <c r="K253" s="18">
        <f>IF(N252=0,0,IF(N252&lt;MortgageCalculator!$B$12+MortgageCalculator!$B$7,N252+L253,MortgageCalculator!$B$12+MortgageCalculator!$B$7))</f>
        <v>0</v>
      </c>
      <c r="L253" s="18">
        <f>J253*MortgageCalculator!$B$5/12</f>
        <v>0</v>
      </c>
      <c r="M253" s="18">
        <f t="shared" si="38"/>
        <v>0</v>
      </c>
      <c r="N253" s="18">
        <f t="shared" si="39"/>
        <v>0</v>
      </c>
      <c r="P253" s="18">
        <f t="shared" si="40"/>
        <v>170.09937490307053</v>
      </c>
      <c r="Q253" s="19">
        <f>-PV(MortgageCalculator!$B$9/12,B253,0,1,0)</f>
        <v>0.53567906870735871</v>
      </c>
      <c r="S253" s="20">
        <f t="shared" si="29"/>
        <v>91.118674735780687</v>
      </c>
    </row>
    <row r="254" spans="1:19" ht="16.05" customHeight="1" x14ac:dyDescent="0.25">
      <c r="A254" s="15" t="s">
        <v>110</v>
      </c>
      <c r="B254" s="31">
        <v>251</v>
      </c>
      <c r="C254" s="16">
        <f t="shared" si="35"/>
        <v>66787.215394558269</v>
      </c>
      <c r="D254" s="16">
        <f>IF(G253=0,0,IF(G253&lt;MortgageCalculator!$B$12,G253+E254,MortgageCalculator!$B$12))</f>
        <v>1422.6339415730192</v>
      </c>
      <c r="E254" s="16">
        <f>C254*MortgageCalculator!$B$5/12</f>
        <v>166.96803848639567</v>
      </c>
      <c r="F254" s="16">
        <f t="shared" si="36"/>
        <v>1255.6659030866235</v>
      </c>
      <c r="G254" s="16">
        <f t="shared" si="31"/>
        <v>65531.549491471647</v>
      </c>
      <c r="H254" s="22">
        <f t="shared" si="32"/>
        <v>0.2184384983049055</v>
      </c>
      <c r="J254" s="18">
        <f t="shared" si="37"/>
        <v>0</v>
      </c>
      <c r="K254" s="18">
        <f>IF(N253=0,0,IF(N253&lt;MortgageCalculator!$B$12+MortgageCalculator!$B$7,N253+L254,MortgageCalculator!$B$12+MortgageCalculator!$B$7))</f>
        <v>0</v>
      </c>
      <c r="L254" s="18">
        <f>J254*MortgageCalculator!$B$5/12</f>
        <v>0</v>
      </c>
      <c r="M254" s="18">
        <f t="shared" si="38"/>
        <v>0</v>
      </c>
      <c r="N254" s="18">
        <f t="shared" si="39"/>
        <v>0</v>
      </c>
      <c r="P254" s="18">
        <f t="shared" si="40"/>
        <v>166.96803848639567</v>
      </c>
      <c r="Q254" s="19">
        <f>-PV(MortgageCalculator!$B$9/12,B254,0,1,0)</f>
        <v>0.53434321068065704</v>
      </c>
      <c r="S254" s="20">
        <f t="shared" si="29"/>
        <v>89.218237765872175</v>
      </c>
    </row>
    <row r="255" spans="1:19" ht="16.05" customHeight="1" x14ac:dyDescent="0.25">
      <c r="A255" s="15" t="s">
        <v>110</v>
      </c>
      <c r="B255" s="31">
        <v>252</v>
      </c>
      <c r="C255" s="16">
        <f t="shared" si="35"/>
        <v>65531.549491471647</v>
      </c>
      <c r="D255" s="16">
        <f>IF(G254=0,0,IF(G254&lt;MortgageCalculator!$B$12,G254+E255,MortgageCalculator!$B$12))</f>
        <v>1422.6339415730192</v>
      </c>
      <c r="E255" s="16">
        <f>C255*MortgageCalculator!$B$5/12</f>
        <v>163.8288737286791</v>
      </c>
      <c r="F255" s="16">
        <f t="shared" si="36"/>
        <v>1258.8050678443401</v>
      </c>
      <c r="G255" s="16">
        <f t="shared" si="31"/>
        <v>64272.744423627308</v>
      </c>
      <c r="H255" s="22">
        <f t="shared" si="32"/>
        <v>0.21424248141209101</v>
      </c>
      <c r="J255" s="18">
        <f t="shared" si="37"/>
        <v>0</v>
      </c>
      <c r="K255" s="18">
        <f>IF(N254=0,0,IF(N254&lt;MortgageCalculator!$B$12+MortgageCalculator!$B$7,N254+L255,MortgageCalculator!$B$12+MortgageCalculator!$B$7))</f>
        <v>0</v>
      </c>
      <c r="L255" s="18">
        <f>J255*MortgageCalculator!$B$5/12</f>
        <v>0</v>
      </c>
      <c r="M255" s="18">
        <f t="shared" si="38"/>
        <v>0</v>
      </c>
      <c r="N255" s="18">
        <f t="shared" si="39"/>
        <v>0</v>
      </c>
      <c r="P255" s="18">
        <f t="shared" si="40"/>
        <v>163.8288737286791</v>
      </c>
      <c r="Q255" s="19">
        <f>-PV(MortgageCalculator!$B$9/12,B255,0,1,0)</f>
        <v>0.53301068397073026</v>
      </c>
      <c r="S255" s="20">
        <f t="shared" si="29"/>
        <v>87.322540040277644</v>
      </c>
    </row>
    <row r="256" spans="1:19" ht="16.05" customHeight="1" x14ac:dyDescent="0.25">
      <c r="A256" s="15" t="s">
        <v>111</v>
      </c>
      <c r="B256" s="31">
        <v>253</v>
      </c>
      <c r="C256" s="16">
        <f t="shared" si="35"/>
        <v>64272.744423627308</v>
      </c>
      <c r="D256" s="16">
        <f>IF(G255=0,0,IF(G255&lt;MortgageCalculator!$B$12,G255+E256,MortgageCalculator!$B$12))</f>
        <v>1422.6339415730192</v>
      </c>
      <c r="E256" s="16">
        <f>C256*MortgageCalculator!$B$5/12</f>
        <v>160.68186105906827</v>
      </c>
      <c r="F256" s="16">
        <f t="shared" si="36"/>
        <v>1261.9520805139509</v>
      </c>
      <c r="G256" s="16">
        <f t="shared" si="31"/>
        <v>63010.792343113353</v>
      </c>
      <c r="H256" s="22">
        <f t="shared" si="32"/>
        <v>0.2100359744770445</v>
      </c>
      <c r="J256" s="18">
        <f t="shared" si="37"/>
        <v>0</v>
      </c>
      <c r="K256" s="18">
        <f>IF(N255=0,0,IF(N255&lt;MortgageCalculator!$B$12+MortgageCalculator!$B$7,N255+L256,MortgageCalculator!$B$12+MortgageCalculator!$B$7))</f>
        <v>0</v>
      </c>
      <c r="L256" s="18">
        <f>J256*MortgageCalculator!$B$5/12</f>
        <v>0</v>
      </c>
      <c r="M256" s="18">
        <f t="shared" si="38"/>
        <v>0</v>
      </c>
      <c r="N256" s="18">
        <f t="shared" si="39"/>
        <v>0</v>
      </c>
      <c r="P256" s="18">
        <f t="shared" si="40"/>
        <v>160.68186105906827</v>
      </c>
      <c r="Q256" s="19">
        <f>-PV(MortgageCalculator!$B$9/12,B256,0,1,0)</f>
        <v>0.53168148027005502</v>
      </c>
      <c r="S256" s="20">
        <f t="shared" si="29"/>
        <v>85.431569740432721</v>
      </c>
    </row>
    <row r="257" spans="1:19" ht="16.05" customHeight="1" x14ac:dyDescent="0.25">
      <c r="A257" s="15" t="s">
        <v>111</v>
      </c>
      <c r="B257" s="31">
        <v>254</v>
      </c>
      <c r="C257" s="16">
        <f t="shared" si="35"/>
        <v>63010.792343113353</v>
      </c>
      <c r="D257" s="16">
        <f>IF(G256=0,0,IF(G256&lt;MortgageCalculator!$B$12,G256+E257,MortgageCalculator!$B$12))</f>
        <v>1422.6339415730192</v>
      </c>
      <c r="E257" s="16">
        <f>C257*MortgageCalculator!$B$5/12</f>
        <v>157.52698085778337</v>
      </c>
      <c r="F257" s="16">
        <f t="shared" si="36"/>
        <v>1265.1069607152358</v>
      </c>
      <c r="G257" s="16">
        <f t="shared" si="31"/>
        <v>61745.685382398115</v>
      </c>
      <c r="H257" s="22">
        <f t="shared" si="32"/>
        <v>0.20581895127466038</v>
      </c>
      <c r="J257" s="18">
        <f t="shared" si="37"/>
        <v>0</v>
      </c>
      <c r="K257" s="18">
        <f>IF(N256=0,0,IF(N256&lt;MortgageCalculator!$B$12+MortgageCalculator!$B$7,N256+L257,MortgageCalculator!$B$12+MortgageCalculator!$B$7))</f>
        <v>0</v>
      </c>
      <c r="L257" s="18">
        <f>J257*MortgageCalculator!$B$5/12</f>
        <v>0</v>
      </c>
      <c r="M257" s="18">
        <f t="shared" si="38"/>
        <v>0</v>
      </c>
      <c r="N257" s="18">
        <f t="shared" si="39"/>
        <v>0</v>
      </c>
      <c r="P257" s="18">
        <f t="shared" si="40"/>
        <v>157.52698085778337</v>
      </c>
      <c r="Q257" s="19">
        <f>-PV(MortgageCalculator!$B$9/12,B257,0,1,0)</f>
        <v>0.53035559129182552</v>
      </c>
      <c r="S257" s="20">
        <f t="shared" si="29"/>
        <v>83.545315077245775</v>
      </c>
    </row>
    <row r="258" spans="1:19" ht="16.05" customHeight="1" x14ac:dyDescent="0.25">
      <c r="A258" s="15" t="s">
        <v>111</v>
      </c>
      <c r="B258" s="31">
        <v>255</v>
      </c>
      <c r="C258" s="16">
        <f t="shared" si="35"/>
        <v>61745.685382398115</v>
      </c>
      <c r="D258" s="16">
        <f>IF(G257=0,0,IF(G257&lt;MortgageCalculator!$B$12,G257+E258,MortgageCalculator!$B$12))</f>
        <v>1422.6339415730192</v>
      </c>
      <c r="E258" s="16">
        <f>C258*MortgageCalculator!$B$5/12</f>
        <v>154.36421345599527</v>
      </c>
      <c r="F258" s="16">
        <f t="shared" si="36"/>
        <v>1268.269728117024</v>
      </c>
      <c r="G258" s="16">
        <f t="shared" si="31"/>
        <v>60477.415654281089</v>
      </c>
      <c r="H258" s="22">
        <f t="shared" si="32"/>
        <v>0.2015913855142703</v>
      </c>
      <c r="J258" s="18">
        <f t="shared" si="37"/>
        <v>0</v>
      </c>
      <c r="K258" s="18">
        <f>IF(N257=0,0,IF(N257&lt;MortgageCalculator!$B$12+MortgageCalculator!$B$7,N257+L258,MortgageCalculator!$B$12+MortgageCalculator!$B$7))</f>
        <v>0</v>
      </c>
      <c r="L258" s="18">
        <f>J258*MortgageCalculator!$B$5/12</f>
        <v>0</v>
      </c>
      <c r="M258" s="18">
        <f t="shared" si="38"/>
        <v>0</v>
      </c>
      <c r="N258" s="18">
        <f t="shared" si="39"/>
        <v>0</v>
      </c>
      <c r="P258" s="18">
        <f t="shared" si="40"/>
        <v>154.36421345599527</v>
      </c>
      <c r="Q258" s="19">
        <f>-PV(MortgageCalculator!$B$9/12,B258,0,1,0)</f>
        <v>0.529033008769901</v>
      </c>
      <c r="S258" s="20">
        <f t="shared" si="29"/>
        <v>81.663764291024421</v>
      </c>
    </row>
    <row r="259" spans="1:19" ht="16.05" customHeight="1" x14ac:dyDescent="0.25">
      <c r="A259" s="15" t="s">
        <v>111</v>
      </c>
      <c r="B259" s="31">
        <v>256</v>
      </c>
      <c r="C259" s="16">
        <f t="shared" si="35"/>
        <v>60477.415654281089</v>
      </c>
      <c r="D259" s="16">
        <f>IF(G258=0,0,IF(G258&lt;MortgageCalculator!$B$12,G258+E259,MortgageCalculator!$B$12))</f>
        <v>1422.6339415730192</v>
      </c>
      <c r="E259" s="16">
        <f>C259*MortgageCalculator!$B$5/12</f>
        <v>151.19353913570271</v>
      </c>
      <c r="F259" s="16">
        <f t="shared" si="36"/>
        <v>1271.4404024373166</v>
      </c>
      <c r="G259" s="16">
        <f t="shared" si="31"/>
        <v>59205.975251843774</v>
      </c>
      <c r="H259" s="22">
        <f t="shared" si="32"/>
        <v>0.19735325083947924</v>
      </c>
      <c r="J259" s="18">
        <f t="shared" si="37"/>
        <v>0</v>
      </c>
      <c r="K259" s="18">
        <f>IF(N258=0,0,IF(N258&lt;MortgageCalculator!$B$12+MortgageCalculator!$B$7,N258+L259,MortgageCalculator!$B$12+MortgageCalculator!$B$7))</f>
        <v>0</v>
      </c>
      <c r="L259" s="18">
        <f>J259*MortgageCalculator!$B$5/12</f>
        <v>0</v>
      </c>
      <c r="M259" s="18">
        <f t="shared" si="38"/>
        <v>0</v>
      </c>
      <c r="N259" s="18">
        <f t="shared" si="39"/>
        <v>0</v>
      </c>
      <c r="P259" s="18">
        <f t="shared" si="40"/>
        <v>151.19353913570271</v>
      </c>
      <c r="Q259" s="19">
        <f>-PV(MortgageCalculator!$B$9/12,B259,0,1,0)</f>
        <v>0.52771372445875397</v>
      </c>
      <c r="S259" s="20">
        <f t="shared" si="29"/>
        <v>79.786905651402051</v>
      </c>
    </row>
    <row r="260" spans="1:19" ht="16.05" customHeight="1" x14ac:dyDescent="0.25">
      <c r="A260" s="15" t="s">
        <v>111</v>
      </c>
      <c r="B260" s="31">
        <v>257</v>
      </c>
      <c r="C260" s="16">
        <f t="shared" si="35"/>
        <v>59205.975251843774</v>
      </c>
      <c r="D260" s="16">
        <f>IF(G259=0,0,IF(G259&lt;MortgageCalculator!$B$12,G259+E260,MortgageCalculator!$B$12))</f>
        <v>1422.6339415730192</v>
      </c>
      <c r="E260" s="16">
        <f>C260*MortgageCalculator!$B$5/12</f>
        <v>148.01493812960942</v>
      </c>
      <c r="F260" s="16">
        <f t="shared" si="36"/>
        <v>1274.6190034434098</v>
      </c>
      <c r="G260" s="16">
        <f t="shared" si="31"/>
        <v>57931.356248400363</v>
      </c>
      <c r="H260" s="22">
        <f t="shared" si="32"/>
        <v>0.1931045208280012</v>
      </c>
      <c r="J260" s="18">
        <f t="shared" si="37"/>
        <v>0</v>
      </c>
      <c r="K260" s="18">
        <f>IF(N259=0,0,IF(N259&lt;MortgageCalculator!$B$12+MortgageCalculator!$B$7,N259+L260,MortgageCalculator!$B$12+MortgageCalculator!$B$7))</f>
        <v>0</v>
      </c>
      <c r="L260" s="18">
        <f>J260*MortgageCalculator!$B$5/12</f>
        <v>0</v>
      </c>
      <c r="M260" s="18">
        <f t="shared" si="38"/>
        <v>0</v>
      </c>
      <c r="N260" s="18">
        <f t="shared" si="39"/>
        <v>0</v>
      </c>
      <c r="P260" s="18">
        <f t="shared" si="40"/>
        <v>148.01493812960942</v>
      </c>
      <c r="Q260" s="19">
        <f>-PV(MortgageCalculator!$B$9/12,B260,0,1,0)</f>
        <v>0.52639773013342039</v>
      </c>
      <c r="S260" s="20">
        <f t="shared" ref="S260:S323" si="41">P260*Q260</f>
        <v>77.914727457265059</v>
      </c>
    </row>
    <row r="261" spans="1:19" ht="16.05" customHeight="1" x14ac:dyDescent="0.25">
      <c r="A261" s="15" t="s">
        <v>111</v>
      </c>
      <c r="B261" s="31">
        <v>258</v>
      </c>
      <c r="C261" s="16">
        <f t="shared" si="35"/>
        <v>57931.356248400363</v>
      </c>
      <c r="D261" s="16">
        <f>IF(G260=0,0,IF(G260&lt;MortgageCalculator!$B$12,G260+E261,MortgageCalculator!$B$12))</f>
        <v>1422.6339415730192</v>
      </c>
      <c r="E261" s="16">
        <f>C261*MortgageCalculator!$B$5/12</f>
        <v>144.82839062100092</v>
      </c>
      <c r="F261" s="16">
        <f t="shared" si="36"/>
        <v>1277.8055509520184</v>
      </c>
      <c r="G261" s="16">
        <f t="shared" ref="G261:G324" si="42">IF(ROUND(C261-F261,0)=0,0,C261-F261)</f>
        <v>56653.550697448343</v>
      </c>
      <c r="H261" s="22">
        <f t="shared" ref="H261:H324" si="43">G261/$C$4</f>
        <v>0.18884516899149448</v>
      </c>
      <c r="J261" s="18">
        <f t="shared" si="37"/>
        <v>0</v>
      </c>
      <c r="K261" s="18">
        <f>IF(N260=0,0,IF(N260&lt;MortgageCalculator!$B$12+MortgageCalculator!$B$7,N260+L261,MortgageCalculator!$B$12+MortgageCalculator!$B$7))</f>
        <v>0</v>
      </c>
      <c r="L261" s="18">
        <f>J261*MortgageCalculator!$B$5/12</f>
        <v>0</v>
      </c>
      <c r="M261" s="18">
        <f t="shared" si="38"/>
        <v>0</v>
      </c>
      <c r="N261" s="18">
        <f t="shared" si="39"/>
        <v>0</v>
      </c>
      <c r="P261" s="18">
        <f t="shared" si="40"/>
        <v>144.82839062100092</v>
      </c>
      <c r="Q261" s="19">
        <f>-PV(MortgageCalculator!$B$9/12,B261,0,1,0)</f>
        <v>0.52508501758944692</v>
      </c>
      <c r="S261" s="20">
        <f t="shared" si="41"/>
        <v>76.047218036679553</v>
      </c>
    </row>
    <row r="262" spans="1:19" ht="16.05" customHeight="1" x14ac:dyDescent="0.25">
      <c r="A262" s="15" t="s">
        <v>111</v>
      </c>
      <c r="B262" s="31">
        <v>259</v>
      </c>
      <c r="C262" s="16">
        <f t="shared" ref="C262:C325" si="44">IF(ROUND(G261,0)=0,0,G261)</f>
        <v>56653.550697448343</v>
      </c>
      <c r="D262" s="16">
        <f>IF(G261=0,0,IF(G261&lt;MortgageCalculator!$B$12,G261+E262,MortgageCalculator!$B$12))</f>
        <v>1422.6339415730192</v>
      </c>
      <c r="E262" s="16">
        <f>C262*MortgageCalculator!$B$5/12</f>
        <v>141.63387674362085</v>
      </c>
      <c r="F262" s="16">
        <f t="shared" si="36"/>
        <v>1281.0000648293983</v>
      </c>
      <c r="G262" s="16">
        <f t="shared" si="42"/>
        <v>55372.550632618942</v>
      </c>
      <c r="H262" s="22">
        <f t="shared" si="43"/>
        <v>0.18457516877539648</v>
      </c>
      <c r="J262" s="18">
        <f t="shared" si="37"/>
        <v>0</v>
      </c>
      <c r="K262" s="18">
        <f>IF(N261=0,0,IF(N261&lt;MortgageCalculator!$B$12+MortgageCalculator!$B$7,N261+L262,MortgageCalculator!$B$12+MortgageCalculator!$B$7))</f>
        <v>0</v>
      </c>
      <c r="L262" s="18">
        <f>J262*MortgageCalculator!$B$5/12</f>
        <v>0</v>
      </c>
      <c r="M262" s="18">
        <f t="shared" si="38"/>
        <v>0</v>
      </c>
      <c r="N262" s="18">
        <f t="shared" si="39"/>
        <v>0</v>
      </c>
      <c r="P262" s="18">
        <f t="shared" si="40"/>
        <v>141.63387674362085</v>
      </c>
      <c r="Q262" s="19">
        <f>-PV(MortgageCalculator!$B$9/12,B262,0,1,0)</f>
        <v>0.52377557864283986</v>
      </c>
      <c r="S262" s="20">
        <f t="shared" si="41"/>
        <v>74.184365746818671</v>
      </c>
    </row>
    <row r="263" spans="1:19" ht="16.05" customHeight="1" x14ac:dyDescent="0.25">
      <c r="A263" s="15" t="s">
        <v>111</v>
      </c>
      <c r="B263" s="31">
        <v>260</v>
      </c>
      <c r="C263" s="16">
        <f t="shared" si="44"/>
        <v>55372.550632618942</v>
      </c>
      <c r="D263" s="16">
        <f>IF(G262=0,0,IF(G262&lt;MortgageCalculator!$B$12,G262+E263,MortgageCalculator!$B$12))</f>
        <v>1422.6339415730192</v>
      </c>
      <c r="E263" s="16">
        <f>C263*MortgageCalculator!$B$5/12</f>
        <v>138.43137658154737</v>
      </c>
      <c r="F263" s="16">
        <f t="shared" si="36"/>
        <v>1284.2025649914719</v>
      </c>
      <c r="G263" s="16">
        <f t="shared" si="42"/>
        <v>54088.34806762747</v>
      </c>
      <c r="H263" s="22">
        <f t="shared" si="43"/>
        <v>0.18029449355875823</v>
      </c>
      <c r="J263" s="18">
        <f t="shared" si="37"/>
        <v>0</v>
      </c>
      <c r="K263" s="18">
        <f>IF(N262=0,0,IF(N262&lt;MortgageCalculator!$B$12+MortgageCalculator!$B$7,N262+L263,MortgageCalculator!$B$12+MortgageCalculator!$B$7))</f>
        <v>0</v>
      </c>
      <c r="L263" s="18">
        <f>J263*MortgageCalculator!$B$5/12</f>
        <v>0</v>
      </c>
      <c r="M263" s="18">
        <f t="shared" si="38"/>
        <v>0</v>
      </c>
      <c r="N263" s="18">
        <f t="shared" si="39"/>
        <v>0</v>
      </c>
      <c r="P263" s="18">
        <f t="shared" si="40"/>
        <v>138.43137658154737</v>
      </c>
      <c r="Q263" s="19">
        <f>-PV(MortgageCalculator!$B$9/12,B263,0,1,0)</f>
        <v>0.52246940513001483</v>
      </c>
      <c r="S263" s="20">
        <f t="shared" si="41"/>
        <v>72.326158973890116</v>
      </c>
    </row>
    <row r="264" spans="1:19" ht="16.05" customHeight="1" x14ac:dyDescent="0.25">
      <c r="A264" s="15" t="s">
        <v>111</v>
      </c>
      <c r="B264" s="31">
        <v>261</v>
      </c>
      <c r="C264" s="16">
        <f t="shared" si="44"/>
        <v>54088.34806762747</v>
      </c>
      <c r="D264" s="16">
        <f>IF(G263=0,0,IF(G263&lt;MortgageCalculator!$B$12,G263+E264,MortgageCalculator!$B$12))</f>
        <v>1422.6339415730192</v>
      </c>
      <c r="E264" s="16">
        <f>C264*MortgageCalculator!$B$5/12</f>
        <v>135.22087016906866</v>
      </c>
      <c r="F264" s="16">
        <f t="shared" si="36"/>
        <v>1287.4130714039507</v>
      </c>
      <c r="G264" s="16">
        <f t="shared" si="42"/>
        <v>52800.934996223521</v>
      </c>
      <c r="H264" s="22">
        <f t="shared" si="43"/>
        <v>0.17600311665407839</v>
      </c>
      <c r="J264" s="18">
        <f t="shared" si="37"/>
        <v>0</v>
      </c>
      <c r="K264" s="18">
        <f>IF(N263=0,0,IF(N263&lt;MortgageCalculator!$B$12+MortgageCalculator!$B$7,N263+L264,MortgageCalculator!$B$12+MortgageCalculator!$B$7))</f>
        <v>0</v>
      </c>
      <c r="L264" s="18">
        <f>J264*MortgageCalculator!$B$5/12</f>
        <v>0</v>
      </c>
      <c r="M264" s="18">
        <f t="shared" si="38"/>
        <v>0</v>
      </c>
      <c r="N264" s="18">
        <f t="shared" si="39"/>
        <v>0</v>
      </c>
      <c r="P264" s="18">
        <f t="shared" si="40"/>
        <v>135.22087016906866</v>
      </c>
      <c r="Q264" s="19">
        <f>-PV(MortgageCalculator!$B$9/12,B264,0,1,0)</f>
        <v>0.52116648890774542</v>
      </c>
      <c r="S264" s="20">
        <f t="shared" si="41"/>
        <v>70.472586133063601</v>
      </c>
    </row>
    <row r="265" spans="1:19" ht="16.05" customHeight="1" x14ac:dyDescent="0.25">
      <c r="A265" s="15" t="s">
        <v>111</v>
      </c>
      <c r="B265" s="31">
        <v>262</v>
      </c>
      <c r="C265" s="16">
        <f t="shared" si="44"/>
        <v>52800.934996223521</v>
      </c>
      <c r="D265" s="16">
        <f>IF(G264=0,0,IF(G264&lt;MortgageCalculator!$B$12,G264+E265,MortgageCalculator!$B$12))</f>
        <v>1422.6339415730192</v>
      </c>
      <c r="E265" s="16">
        <f>C265*MortgageCalculator!$B$5/12</f>
        <v>132.0023374905588</v>
      </c>
      <c r="F265" s="16">
        <f t="shared" si="36"/>
        <v>1290.6316040824604</v>
      </c>
      <c r="G265" s="16">
        <f t="shared" si="42"/>
        <v>51510.303392141061</v>
      </c>
      <c r="H265" s="22">
        <f t="shared" si="43"/>
        <v>0.17170101130713686</v>
      </c>
      <c r="J265" s="18">
        <f t="shared" si="37"/>
        <v>0</v>
      </c>
      <c r="K265" s="18">
        <f>IF(N264=0,0,IF(N264&lt;MortgageCalculator!$B$12+MortgageCalculator!$B$7,N264+L265,MortgageCalculator!$B$12+MortgageCalculator!$B$7))</f>
        <v>0</v>
      </c>
      <c r="L265" s="18">
        <f>J265*MortgageCalculator!$B$5/12</f>
        <v>0</v>
      </c>
      <c r="M265" s="18">
        <f t="shared" si="38"/>
        <v>0</v>
      </c>
      <c r="N265" s="18">
        <f t="shared" si="39"/>
        <v>0</v>
      </c>
      <c r="P265" s="18">
        <f t="shared" si="40"/>
        <v>132.0023374905588</v>
      </c>
      <c r="Q265" s="19">
        <f>-PV(MortgageCalculator!$B$9/12,B265,0,1,0)</f>
        <v>0.51986682185311273</v>
      </c>
      <c r="S265" s="20">
        <f t="shared" si="41"/>
        <v>68.623635668398791</v>
      </c>
    </row>
    <row r="266" spans="1:19" ht="16.05" customHeight="1" x14ac:dyDescent="0.25">
      <c r="A266" s="15" t="s">
        <v>111</v>
      </c>
      <c r="B266" s="31">
        <v>263</v>
      </c>
      <c r="C266" s="16">
        <f t="shared" si="44"/>
        <v>51510.303392141061</v>
      </c>
      <c r="D266" s="16">
        <f>IF(G265=0,0,IF(G265&lt;MortgageCalculator!$B$12,G265+E266,MortgageCalculator!$B$12))</f>
        <v>1422.6339415730192</v>
      </c>
      <c r="E266" s="16">
        <f>C266*MortgageCalculator!$B$5/12</f>
        <v>128.77575848035266</v>
      </c>
      <c r="F266" s="16">
        <f t="shared" si="36"/>
        <v>1293.8581830926666</v>
      </c>
      <c r="G266" s="16">
        <f t="shared" si="42"/>
        <v>50216.445209048397</v>
      </c>
      <c r="H266" s="22">
        <f t="shared" si="43"/>
        <v>0.167388150696828</v>
      </c>
      <c r="J266" s="18">
        <f t="shared" si="37"/>
        <v>0</v>
      </c>
      <c r="K266" s="18">
        <f>IF(N265=0,0,IF(N265&lt;MortgageCalculator!$B$12+MortgageCalculator!$B$7,N265+L266,MortgageCalculator!$B$12+MortgageCalculator!$B$7))</f>
        <v>0</v>
      </c>
      <c r="L266" s="18">
        <f>J266*MortgageCalculator!$B$5/12</f>
        <v>0</v>
      </c>
      <c r="M266" s="18">
        <f t="shared" si="38"/>
        <v>0</v>
      </c>
      <c r="N266" s="18">
        <f t="shared" si="39"/>
        <v>0</v>
      </c>
      <c r="P266" s="18">
        <f t="shared" si="40"/>
        <v>128.77575848035266</v>
      </c>
      <c r="Q266" s="19">
        <f>-PV(MortgageCalculator!$B$9/12,B266,0,1,0)</f>
        <v>0.5185703958634541</v>
      </c>
      <c r="S266" s="20">
        <f t="shared" si="41"/>
        <v>66.779296052773034</v>
      </c>
    </row>
    <row r="267" spans="1:19" ht="16.05" customHeight="1" x14ac:dyDescent="0.25">
      <c r="A267" s="15" t="s">
        <v>111</v>
      </c>
      <c r="B267" s="31">
        <v>264</v>
      </c>
      <c r="C267" s="16">
        <f t="shared" si="44"/>
        <v>50216.445209048397</v>
      </c>
      <c r="D267" s="16">
        <f>IF(G266=0,0,IF(G266&lt;MortgageCalculator!$B$12,G266+E267,MortgageCalculator!$B$12))</f>
        <v>1422.6339415730192</v>
      </c>
      <c r="E267" s="16">
        <f>C267*MortgageCalculator!$B$5/12</f>
        <v>125.54111302262099</v>
      </c>
      <c r="F267" s="16">
        <f t="shared" si="36"/>
        <v>1297.0928285503983</v>
      </c>
      <c r="G267" s="16">
        <f t="shared" si="42"/>
        <v>48919.352380498</v>
      </c>
      <c r="H267" s="22">
        <f t="shared" si="43"/>
        <v>0.16306450793499333</v>
      </c>
      <c r="J267" s="18">
        <f t="shared" si="37"/>
        <v>0</v>
      </c>
      <c r="K267" s="18">
        <f>IF(N266=0,0,IF(N266&lt;MortgageCalculator!$B$12+MortgageCalculator!$B$7,N266+L267,MortgageCalculator!$B$12+MortgageCalculator!$B$7))</f>
        <v>0</v>
      </c>
      <c r="L267" s="18">
        <f>J267*MortgageCalculator!$B$5/12</f>
        <v>0</v>
      </c>
      <c r="M267" s="18">
        <f t="shared" si="38"/>
        <v>0</v>
      </c>
      <c r="N267" s="18">
        <f t="shared" si="39"/>
        <v>0</v>
      </c>
      <c r="P267" s="18">
        <f t="shared" si="40"/>
        <v>125.54111302262099</v>
      </c>
      <c r="Q267" s="19">
        <f>-PV(MortgageCalculator!$B$9/12,B267,0,1,0)</f>
        <v>0.51727720285631329</v>
      </c>
      <c r="S267" s="20">
        <f t="shared" si="41"/>
        <v>64.939555787809667</v>
      </c>
    </row>
    <row r="268" spans="1:19" ht="16.05" customHeight="1" x14ac:dyDescent="0.25">
      <c r="A268" s="15" t="s">
        <v>112</v>
      </c>
      <c r="B268" s="31">
        <v>265</v>
      </c>
      <c r="C268" s="16">
        <f t="shared" si="44"/>
        <v>48919.352380498</v>
      </c>
      <c r="D268" s="16">
        <f>IF(G267=0,0,IF(G267&lt;MortgageCalculator!$B$12,G267+E268,MortgageCalculator!$B$12))</f>
        <v>1422.6339415730192</v>
      </c>
      <c r="E268" s="16">
        <f>C268*MortgageCalculator!$B$5/12</f>
        <v>122.29838095124499</v>
      </c>
      <c r="F268" s="16">
        <f t="shared" si="36"/>
        <v>1300.3355606217742</v>
      </c>
      <c r="G268" s="16">
        <f t="shared" si="42"/>
        <v>47619.016819876226</v>
      </c>
      <c r="H268" s="22">
        <f t="shared" si="43"/>
        <v>0.15873005606625409</v>
      </c>
      <c r="J268" s="18">
        <f t="shared" si="37"/>
        <v>0</v>
      </c>
      <c r="K268" s="18">
        <f>IF(N267=0,0,IF(N267&lt;MortgageCalculator!$B$12+MortgageCalculator!$B$7,N267+L268,MortgageCalculator!$B$12+MortgageCalculator!$B$7))</f>
        <v>0</v>
      </c>
      <c r="L268" s="18">
        <f>J268*MortgageCalculator!$B$5/12</f>
        <v>0</v>
      </c>
      <c r="M268" s="18">
        <f t="shared" si="38"/>
        <v>0</v>
      </c>
      <c r="N268" s="18">
        <f t="shared" si="39"/>
        <v>0</v>
      </c>
      <c r="P268" s="18">
        <f t="shared" si="40"/>
        <v>122.29838095124499</v>
      </c>
      <c r="Q268" s="19">
        <f>-PV(MortgageCalculator!$B$9/12,B268,0,1,0)</f>
        <v>0.51598723476938979</v>
      </c>
      <c r="S268" s="20">
        <f t="shared" si="41"/>
        <v>63.104403403806316</v>
      </c>
    </row>
    <row r="269" spans="1:19" ht="16.05" customHeight="1" x14ac:dyDescent="0.25">
      <c r="A269" s="15" t="s">
        <v>112</v>
      </c>
      <c r="B269" s="31">
        <v>266</v>
      </c>
      <c r="C269" s="16">
        <f t="shared" si="44"/>
        <v>47619.016819876226</v>
      </c>
      <c r="D269" s="16">
        <f>IF(G268=0,0,IF(G268&lt;MortgageCalculator!$B$12,G268+E269,MortgageCalculator!$B$12))</f>
        <v>1422.6339415730192</v>
      </c>
      <c r="E269" s="16">
        <f>C269*MortgageCalculator!$B$5/12</f>
        <v>119.04754204969056</v>
      </c>
      <c r="F269" s="16">
        <f t="shared" si="36"/>
        <v>1303.5863995233287</v>
      </c>
      <c r="G269" s="16">
        <f t="shared" si="42"/>
        <v>46315.430420352895</v>
      </c>
      <c r="H269" s="22">
        <f t="shared" si="43"/>
        <v>0.15438476806784299</v>
      </c>
      <c r="J269" s="18">
        <f t="shared" si="37"/>
        <v>0</v>
      </c>
      <c r="K269" s="18">
        <f>IF(N268=0,0,IF(N268&lt;MortgageCalculator!$B$12+MortgageCalculator!$B$7,N268+L269,MortgageCalculator!$B$12+MortgageCalculator!$B$7))</f>
        <v>0</v>
      </c>
      <c r="L269" s="18">
        <f>J269*MortgageCalculator!$B$5/12</f>
        <v>0</v>
      </c>
      <c r="M269" s="18">
        <f t="shared" si="38"/>
        <v>0</v>
      </c>
      <c r="N269" s="18">
        <f t="shared" si="39"/>
        <v>0</v>
      </c>
      <c r="P269" s="18">
        <f t="shared" si="40"/>
        <v>119.04754204969056</v>
      </c>
      <c r="Q269" s="19">
        <f>-PV(MortgageCalculator!$B$9/12,B269,0,1,0)</f>
        <v>0.5147004835604887</v>
      </c>
      <c r="S269" s="20">
        <f t="shared" si="41"/>
        <v>61.273827459663345</v>
      </c>
    </row>
    <row r="270" spans="1:19" ht="16.05" customHeight="1" x14ac:dyDescent="0.25">
      <c r="A270" s="15" t="s">
        <v>112</v>
      </c>
      <c r="B270" s="31">
        <v>267</v>
      </c>
      <c r="C270" s="16">
        <f t="shared" si="44"/>
        <v>46315.430420352895</v>
      </c>
      <c r="D270" s="16">
        <f>IF(G269=0,0,IF(G269&lt;MortgageCalculator!$B$12,G269+E270,MortgageCalculator!$B$12))</f>
        <v>1422.6339415730192</v>
      </c>
      <c r="E270" s="16">
        <f>C270*MortgageCalculator!$B$5/12</f>
        <v>115.78857605088223</v>
      </c>
      <c r="F270" s="16">
        <f t="shared" si="36"/>
        <v>1306.8453655221369</v>
      </c>
      <c r="G270" s="16">
        <f t="shared" si="42"/>
        <v>45008.585054830757</v>
      </c>
      <c r="H270" s="22">
        <f t="shared" si="43"/>
        <v>0.15002861684943586</v>
      </c>
      <c r="J270" s="18">
        <f t="shared" si="37"/>
        <v>0</v>
      </c>
      <c r="K270" s="18">
        <f>IF(N269=0,0,IF(N269&lt;MortgageCalculator!$B$12+MortgageCalculator!$B$7,N269+L270,MortgageCalculator!$B$12+MortgageCalculator!$B$7))</f>
        <v>0</v>
      </c>
      <c r="L270" s="18">
        <f>J270*MortgageCalculator!$B$5/12</f>
        <v>0</v>
      </c>
      <c r="M270" s="18">
        <f t="shared" si="38"/>
        <v>0</v>
      </c>
      <c r="N270" s="18">
        <f t="shared" si="39"/>
        <v>0</v>
      </c>
      <c r="P270" s="18">
        <f t="shared" si="40"/>
        <v>115.78857605088223</v>
      </c>
      <c r="Q270" s="19">
        <f>-PV(MortgageCalculator!$B$9/12,B270,0,1,0)</f>
        <v>0.51341694120747006</v>
      </c>
      <c r="S270" s="20">
        <f t="shared" si="41"/>
        <v>59.447816542812475</v>
      </c>
    </row>
    <row r="271" spans="1:19" ht="16.05" customHeight="1" x14ac:dyDescent="0.25">
      <c r="A271" s="15" t="s">
        <v>112</v>
      </c>
      <c r="B271" s="31">
        <v>268</v>
      </c>
      <c r="C271" s="16">
        <f t="shared" si="44"/>
        <v>45008.585054830757</v>
      </c>
      <c r="D271" s="16">
        <f>IF(G270=0,0,IF(G270&lt;MortgageCalculator!$B$12,G270+E271,MortgageCalculator!$B$12))</f>
        <v>1422.6339415730192</v>
      </c>
      <c r="E271" s="16">
        <f>C271*MortgageCalculator!$B$5/12</f>
        <v>112.52146263707688</v>
      </c>
      <c r="F271" s="16">
        <f t="shared" si="36"/>
        <v>1310.1124789359424</v>
      </c>
      <c r="G271" s="16">
        <f t="shared" si="42"/>
        <v>43698.472575894812</v>
      </c>
      <c r="H271" s="22">
        <f t="shared" si="43"/>
        <v>0.14566157525298271</v>
      </c>
      <c r="J271" s="18">
        <f t="shared" si="37"/>
        <v>0</v>
      </c>
      <c r="K271" s="18">
        <f>IF(N270=0,0,IF(N270&lt;MortgageCalculator!$B$12+MortgageCalculator!$B$7,N270+L271,MortgageCalculator!$B$12+MortgageCalculator!$B$7))</f>
        <v>0</v>
      </c>
      <c r="L271" s="18">
        <f>J271*MortgageCalculator!$B$5/12</f>
        <v>0</v>
      </c>
      <c r="M271" s="18">
        <f t="shared" si="38"/>
        <v>0</v>
      </c>
      <c r="N271" s="18">
        <f t="shared" si="39"/>
        <v>0</v>
      </c>
      <c r="P271" s="18">
        <f t="shared" si="40"/>
        <v>112.52146263707688</v>
      </c>
      <c r="Q271" s="19">
        <f>-PV(MortgageCalculator!$B$9/12,B271,0,1,0)</f>
        <v>0.51213659970819947</v>
      </c>
      <c r="S271" s="20">
        <f t="shared" si="41"/>
        <v>57.626359269145766</v>
      </c>
    </row>
    <row r="272" spans="1:19" ht="16.05" customHeight="1" x14ac:dyDescent="0.25">
      <c r="A272" s="15" t="s">
        <v>112</v>
      </c>
      <c r="B272" s="31">
        <v>269</v>
      </c>
      <c r="C272" s="16">
        <f t="shared" si="44"/>
        <v>43698.472575894812</v>
      </c>
      <c r="D272" s="16">
        <f>IF(G271=0,0,IF(G271&lt;MortgageCalculator!$B$12,G271+E272,MortgageCalculator!$B$12))</f>
        <v>1422.6339415730192</v>
      </c>
      <c r="E272" s="16">
        <f>C272*MortgageCalculator!$B$5/12</f>
        <v>109.24618143973703</v>
      </c>
      <c r="F272" s="16">
        <f t="shared" si="36"/>
        <v>1313.3877601332822</v>
      </c>
      <c r="G272" s="16">
        <f t="shared" si="42"/>
        <v>42385.084815761533</v>
      </c>
      <c r="H272" s="22">
        <f t="shared" si="43"/>
        <v>0.14128361605253845</v>
      </c>
      <c r="J272" s="18">
        <f t="shared" si="37"/>
        <v>0</v>
      </c>
      <c r="K272" s="18">
        <f>IF(N271=0,0,IF(N271&lt;MortgageCalculator!$B$12+MortgageCalculator!$B$7,N271+L272,MortgageCalculator!$B$12+MortgageCalculator!$B$7))</f>
        <v>0</v>
      </c>
      <c r="L272" s="18">
        <f>J272*MortgageCalculator!$B$5/12</f>
        <v>0</v>
      </c>
      <c r="M272" s="18">
        <f t="shared" si="38"/>
        <v>0</v>
      </c>
      <c r="N272" s="18">
        <f t="shared" si="39"/>
        <v>0</v>
      </c>
      <c r="P272" s="18">
        <f t="shared" si="40"/>
        <v>109.24618143973703</v>
      </c>
      <c r="Q272" s="19">
        <f>-PV(MortgageCalculator!$B$9/12,B272,0,1,0)</f>
        <v>0.51085945108049824</v>
      </c>
      <c r="S272" s="20">
        <f t="shared" si="41"/>
        <v>55.809444282944575</v>
      </c>
    </row>
    <row r="273" spans="1:19" ht="16.05" customHeight="1" x14ac:dyDescent="0.25">
      <c r="A273" s="15" t="s">
        <v>112</v>
      </c>
      <c r="B273" s="31">
        <v>270</v>
      </c>
      <c r="C273" s="16">
        <f t="shared" si="44"/>
        <v>42385.084815761533</v>
      </c>
      <c r="D273" s="16">
        <f>IF(G272=0,0,IF(G272&lt;MortgageCalculator!$B$12,G272+E273,MortgageCalculator!$B$12))</f>
        <v>1422.6339415730192</v>
      </c>
      <c r="E273" s="16">
        <f>C273*MortgageCalculator!$B$5/12</f>
        <v>105.96271203940383</v>
      </c>
      <c r="F273" s="16">
        <f t="shared" si="36"/>
        <v>1316.6712295336154</v>
      </c>
      <c r="G273" s="16">
        <f t="shared" si="42"/>
        <v>41068.413586227914</v>
      </c>
      <c r="H273" s="22">
        <f t="shared" si="43"/>
        <v>0.13689471195409306</v>
      </c>
      <c r="J273" s="18">
        <f t="shared" si="37"/>
        <v>0</v>
      </c>
      <c r="K273" s="18">
        <f>IF(N272=0,0,IF(N272&lt;MortgageCalculator!$B$12+MortgageCalculator!$B$7,N272+L273,MortgageCalculator!$B$12+MortgageCalculator!$B$7))</f>
        <v>0</v>
      </c>
      <c r="L273" s="18">
        <f>J273*MortgageCalculator!$B$5/12</f>
        <v>0</v>
      </c>
      <c r="M273" s="18">
        <f t="shared" si="38"/>
        <v>0</v>
      </c>
      <c r="N273" s="18">
        <f t="shared" si="39"/>
        <v>0</v>
      </c>
      <c r="P273" s="18">
        <f t="shared" si="40"/>
        <v>105.96271203940383</v>
      </c>
      <c r="Q273" s="19">
        <f>-PV(MortgageCalculator!$B$9/12,B273,0,1,0)</f>
        <v>0.50958548736209319</v>
      </c>
      <c r="S273" s="20">
        <f t="shared" si="41"/>
        <v>53.997060256808737</v>
      </c>
    </row>
    <row r="274" spans="1:19" ht="16.05" customHeight="1" x14ac:dyDescent="0.25">
      <c r="A274" s="15" t="s">
        <v>112</v>
      </c>
      <c r="B274" s="31">
        <v>271</v>
      </c>
      <c r="C274" s="16">
        <f t="shared" si="44"/>
        <v>41068.413586227914</v>
      </c>
      <c r="D274" s="16">
        <f>IF(G273=0,0,IF(G273&lt;MortgageCalculator!$B$12,G273+E274,MortgageCalculator!$B$12))</f>
        <v>1422.6339415730192</v>
      </c>
      <c r="E274" s="16">
        <f>C274*MortgageCalculator!$B$5/12</f>
        <v>102.67103396556979</v>
      </c>
      <c r="F274" s="16">
        <f t="shared" si="36"/>
        <v>1319.9629076074493</v>
      </c>
      <c r="G274" s="16">
        <f t="shared" si="42"/>
        <v>39748.450678620466</v>
      </c>
      <c r="H274" s="22">
        <f t="shared" si="43"/>
        <v>0.13249483559540154</v>
      </c>
      <c r="J274" s="18">
        <f t="shared" si="37"/>
        <v>0</v>
      </c>
      <c r="K274" s="18">
        <f>IF(N273=0,0,IF(N273&lt;MortgageCalculator!$B$12+MortgageCalculator!$B$7,N273+L274,MortgageCalculator!$B$12+MortgageCalculator!$B$7))</f>
        <v>0</v>
      </c>
      <c r="L274" s="18">
        <f>J274*MortgageCalculator!$B$5/12</f>
        <v>0</v>
      </c>
      <c r="M274" s="18">
        <f t="shared" si="38"/>
        <v>0</v>
      </c>
      <c r="N274" s="18">
        <f t="shared" si="39"/>
        <v>0</v>
      </c>
      <c r="P274" s="18">
        <f t="shared" si="40"/>
        <v>102.67103396556979</v>
      </c>
      <c r="Q274" s="19">
        <f>-PV(MortgageCalculator!$B$9/12,B274,0,1,0)</f>
        <v>0.50831470061056683</v>
      </c>
      <c r="S274" s="20">
        <f t="shared" si="41"/>
        <v>52.189195891585946</v>
      </c>
    </row>
    <row r="275" spans="1:19" ht="16.05" customHeight="1" x14ac:dyDescent="0.25">
      <c r="A275" s="15" t="s">
        <v>112</v>
      </c>
      <c r="B275" s="31">
        <v>272</v>
      </c>
      <c r="C275" s="16">
        <f t="shared" si="44"/>
        <v>39748.450678620466</v>
      </c>
      <c r="D275" s="16">
        <f>IF(G274=0,0,IF(G274&lt;MortgageCalculator!$B$12,G274+E275,MortgageCalculator!$B$12))</f>
        <v>1422.6339415730192</v>
      </c>
      <c r="E275" s="16">
        <f>C275*MortgageCalculator!$B$5/12</f>
        <v>99.371126696551173</v>
      </c>
      <c r="F275" s="16">
        <f t="shared" si="36"/>
        <v>1323.2628148764682</v>
      </c>
      <c r="G275" s="16">
        <f t="shared" si="42"/>
        <v>38425.187863743995</v>
      </c>
      <c r="H275" s="22">
        <f t="shared" si="43"/>
        <v>0.12808395954581331</v>
      </c>
      <c r="J275" s="18">
        <f t="shared" si="37"/>
        <v>0</v>
      </c>
      <c r="K275" s="18">
        <f>IF(N274=0,0,IF(N274&lt;MortgageCalculator!$B$12+MortgageCalculator!$B$7,N274+L275,MortgageCalculator!$B$12+MortgageCalculator!$B$7))</f>
        <v>0</v>
      </c>
      <c r="L275" s="18">
        <f>J275*MortgageCalculator!$B$5/12</f>
        <v>0</v>
      </c>
      <c r="M275" s="18">
        <f t="shared" si="38"/>
        <v>0</v>
      </c>
      <c r="N275" s="18">
        <f t="shared" si="39"/>
        <v>0</v>
      </c>
      <c r="P275" s="18">
        <f t="shared" si="40"/>
        <v>99.371126696551173</v>
      </c>
      <c r="Q275" s="19">
        <f>-PV(MortgageCalculator!$B$9/12,B275,0,1,0)</f>
        <v>0.50704708290330847</v>
      </c>
      <c r="S275" s="20">
        <f t="shared" si="41"/>
        <v>50.38583991630135</v>
      </c>
    </row>
    <row r="276" spans="1:19" ht="16.05" customHeight="1" x14ac:dyDescent="0.25">
      <c r="A276" s="15" t="s">
        <v>112</v>
      </c>
      <c r="B276" s="31">
        <v>273</v>
      </c>
      <c r="C276" s="16">
        <f t="shared" si="44"/>
        <v>38425.187863743995</v>
      </c>
      <c r="D276" s="16">
        <f>IF(G275=0,0,IF(G275&lt;MortgageCalculator!$B$12,G275+E276,MortgageCalculator!$B$12))</f>
        <v>1422.6339415730192</v>
      </c>
      <c r="E276" s="16">
        <f>C276*MortgageCalculator!$B$5/12</f>
        <v>96.062969659359979</v>
      </c>
      <c r="F276" s="16">
        <f t="shared" si="36"/>
        <v>1326.5709719136592</v>
      </c>
      <c r="G276" s="16">
        <f t="shared" si="42"/>
        <v>37098.616891830337</v>
      </c>
      <c r="H276" s="22">
        <f t="shared" si="43"/>
        <v>0.12366205630610112</v>
      </c>
      <c r="J276" s="18">
        <f t="shared" si="37"/>
        <v>0</v>
      </c>
      <c r="K276" s="18">
        <f>IF(N275=0,0,IF(N275&lt;MortgageCalculator!$B$12+MortgageCalculator!$B$7,N275+L276,MortgageCalculator!$B$12+MortgageCalculator!$B$7))</f>
        <v>0</v>
      </c>
      <c r="L276" s="18">
        <f>J276*MortgageCalculator!$B$5/12</f>
        <v>0</v>
      </c>
      <c r="M276" s="18">
        <f t="shared" si="38"/>
        <v>0</v>
      </c>
      <c r="N276" s="18">
        <f t="shared" si="39"/>
        <v>0</v>
      </c>
      <c r="P276" s="18">
        <f t="shared" si="40"/>
        <v>96.062969659359979</v>
      </c>
      <c r="Q276" s="19">
        <f>-PV(MortgageCalculator!$B$9/12,B276,0,1,0)</f>
        <v>0.50578262633746485</v>
      </c>
      <c r="S276" s="20">
        <f t="shared" si="41"/>
        <v>48.586981088087292</v>
      </c>
    </row>
    <row r="277" spans="1:19" ht="16.05" customHeight="1" x14ac:dyDescent="0.25">
      <c r="A277" s="15" t="s">
        <v>112</v>
      </c>
      <c r="B277" s="31">
        <v>274</v>
      </c>
      <c r="C277" s="16">
        <f t="shared" si="44"/>
        <v>37098.616891830337</v>
      </c>
      <c r="D277" s="16">
        <f>IF(G276=0,0,IF(G276&lt;MortgageCalculator!$B$12,G276+E277,MortgageCalculator!$B$12))</f>
        <v>1422.6339415730192</v>
      </c>
      <c r="E277" s="16">
        <f>C277*MortgageCalculator!$B$5/12</f>
        <v>92.746542229575837</v>
      </c>
      <c r="F277" s="16">
        <f t="shared" si="36"/>
        <v>1329.8873993434433</v>
      </c>
      <c r="G277" s="16">
        <f t="shared" si="42"/>
        <v>35768.729492486891</v>
      </c>
      <c r="H277" s="22">
        <f t="shared" si="43"/>
        <v>0.11922909830828964</v>
      </c>
      <c r="J277" s="18">
        <f t="shared" si="37"/>
        <v>0</v>
      </c>
      <c r="K277" s="18">
        <f>IF(N276=0,0,IF(N276&lt;MortgageCalculator!$B$12+MortgageCalculator!$B$7,N276+L277,MortgageCalculator!$B$12+MortgageCalculator!$B$7))</f>
        <v>0</v>
      </c>
      <c r="L277" s="18">
        <f>J277*MortgageCalculator!$B$5/12</f>
        <v>0</v>
      </c>
      <c r="M277" s="18">
        <f t="shared" si="38"/>
        <v>0</v>
      </c>
      <c r="N277" s="18">
        <f t="shared" si="39"/>
        <v>0</v>
      </c>
      <c r="P277" s="18">
        <f t="shared" si="40"/>
        <v>92.746542229575837</v>
      </c>
      <c r="Q277" s="19">
        <f>-PV(MortgageCalculator!$B$9/12,B277,0,1,0)</f>
        <v>0.50452132302989006</v>
      </c>
      <c r="S277" s="20">
        <f t="shared" si="41"/>
        <v>46.792608192113171</v>
      </c>
    </row>
    <row r="278" spans="1:19" ht="16.05" customHeight="1" x14ac:dyDescent="0.25">
      <c r="A278" s="15" t="s">
        <v>112</v>
      </c>
      <c r="B278" s="31">
        <v>275</v>
      </c>
      <c r="C278" s="16">
        <f t="shared" si="44"/>
        <v>35768.729492486891</v>
      </c>
      <c r="D278" s="16">
        <f>IF(G277=0,0,IF(G277&lt;MortgageCalculator!$B$12,G277+E278,MortgageCalculator!$B$12))</f>
        <v>1422.6339415730192</v>
      </c>
      <c r="E278" s="16">
        <f>C278*MortgageCalculator!$B$5/12</f>
        <v>89.421823731217216</v>
      </c>
      <c r="F278" s="16">
        <f t="shared" si="36"/>
        <v>1333.212117841802</v>
      </c>
      <c r="G278" s="16">
        <f t="shared" si="42"/>
        <v>34435.517374645089</v>
      </c>
      <c r="H278" s="22">
        <f t="shared" si="43"/>
        <v>0.11478505791548363</v>
      </c>
      <c r="J278" s="18">
        <f t="shared" si="37"/>
        <v>0</v>
      </c>
      <c r="K278" s="18">
        <f>IF(N277=0,0,IF(N277&lt;MortgageCalculator!$B$12+MortgageCalculator!$B$7,N277+L278,MortgageCalculator!$B$12+MortgageCalculator!$B$7))</f>
        <v>0</v>
      </c>
      <c r="L278" s="18">
        <f>J278*MortgageCalculator!$B$5/12</f>
        <v>0</v>
      </c>
      <c r="M278" s="18">
        <f t="shared" si="38"/>
        <v>0</v>
      </c>
      <c r="N278" s="18">
        <f t="shared" si="39"/>
        <v>0</v>
      </c>
      <c r="P278" s="18">
        <f t="shared" si="40"/>
        <v>89.421823731217216</v>
      </c>
      <c r="Q278" s="19">
        <f>-PV(MortgageCalculator!$B$9/12,B278,0,1,0)</f>
        <v>0.50326316511709746</v>
      </c>
      <c r="S278" s="20">
        <f t="shared" si="41"/>
        <v>45.002710041515556</v>
      </c>
    </row>
    <row r="279" spans="1:19" ht="16.05" customHeight="1" x14ac:dyDescent="0.25">
      <c r="A279" s="15" t="s">
        <v>112</v>
      </c>
      <c r="B279" s="31">
        <v>276</v>
      </c>
      <c r="C279" s="16">
        <f t="shared" si="44"/>
        <v>34435.517374645089</v>
      </c>
      <c r="D279" s="16">
        <f>IF(G278=0,0,IF(G278&lt;MortgageCalculator!$B$12,G278+E279,MortgageCalculator!$B$12))</f>
        <v>1422.6339415730192</v>
      </c>
      <c r="E279" s="16">
        <f>C279*MortgageCalculator!$B$5/12</f>
        <v>86.088793436612718</v>
      </c>
      <c r="F279" s="16">
        <f t="shared" si="36"/>
        <v>1336.5451481364066</v>
      </c>
      <c r="G279" s="16">
        <f t="shared" si="42"/>
        <v>33098.972226508682</v>
      </c>
      <c r="H279" s="22">
        <f t="shared" si="43"/>
        <v>0.11032990742169561</v>
      </c>
      <c r="J279" s="18">
        <f t="shared" si="37"/>
        <v>0</v>
      </c>
      <c r="K279" s="18">
        <f>IF(N278=0,0,IF(N278&lt;MortgageCalculator!$B$12+MortgageCalculator!$B$7,N278+L279,MortgageCalculator!$B$12+MortgageCalculator!$B$7))</f>
        <v>0</v>
      </c>
      <c r="L279" s="18">
        <f>J279*MortgageCalculator!$B$5/12</f>
        <v>0</v>
      </c>
      <c r="M279" s="18">
        <f t="shared" si="38"/>
        <v>0</v>
      </c>
      <c r="N279" s="18">
        <f t="shared" si="39"/>
        <v>0</v>
      </c>
      <c r="P279" s="18">
        <f t="shared" si="40"/>
        <v>86.088793436612718</v>
      </c>
      <c r="Q279" s="19">
        <f>-PV(MortgageCalculator!$B$9/12,B279,0,1,0)</f>
        <v>0.50200814475520938</v>
      </c>
      <c r="S279" s="20">
        <f t="shared" si="41"/>
        <v>43.2172754773284</v>
      </c>
    </row>
    <row r="280" spans="1:19" ht="16.05" customHeight="1" x14ac:dyDescent="0.25">
      <c r="A280" s="15" t="s">
        <v>113</v>
      </c>
      <c r="B280" s="31">
        <v>277</v>
      </c>
      <c r="C280" s="16">
        <f t="shared" si="44"/>
        <v>33098.972226508682</v>
      </c>
      <c r="D280" s="16">
        <f>IF(G279=0,0,IF(G279&lt;MortgageCalculator!$B$12,G279+E280,MortgageCalculator!$B$12))</f>
        <v>1422.6339415730192</v>
      </c>
      <c r="E280" s="16">
        <f>C280*MortgageCalculator!$B$5/12</f>
        <v>82.747430566271703</v>
      </c>
      <c r="F280" s="16">
        <f t="shared" si="36"/>
        <v>1339.8865110067475</v>
      </c>
      <c r="G280" s="16">
        <f t="shared" si="42"/>
        <v>31759.085715501933</v>
      </c>
      <c r="H280" s="22">
        <f t="shared" si="43"/>
        <v>0.10586361905167312</v>
      </c>
      <c r="J280" s="18">
        <f t="shared" si="37"/>
        <v>0</v>
      </c>
      <c r="K280" s="18">
        <f>IF(N279=0,0,IF(N279&lt;MortgageCalculator!$B$12+MortgageCalculator!$B$7,N279+L280,MortgageCalculator!$B$12+MortgageCalculator!$B$7))</f>
        <v>0</v>
      </c>
      <c r="L280" s="18">
        <f>J280*MortgageCalculator!$B$5/12</f>
        <v>0</v>
      </c>
      <c r="M280" s="18">
        <f t="shared" si="38"/>
        <v>0</v>
      </c>
      <c r="N280" s="18">
        <f t="shared" si="39"/>
        <v>0</v>
      </c>
      <c r="P280" s="18">
        <f t="shared" si="40"/>
        <v>82.747430566271703</v>
      </c>
      <c r="Q280" s="19">
        <f>-PV(MortgageCalculator!$B$9/12,B280,0,1,0)</f>
        <v>0.50075625411990965</v>
      </c>
      <c r="S280" s="20">
        <f t="shared" si="41"/>
        <v>41.43629336841353</v>
      </c>
    </row>
    <row r="281" spans="1:19" ht="16.05" customHeight="1" x14ac:dyDescent="0.25">
      <c r="A281" s="15" t="s">
        <v>113</v>
      </c>
      <c r="B281" s="31">
        <v>278</v>
      </c>
      <c r="C281" s="16">
        <f t="shared" si="44"/>
        <v>31759.085715501933</v>
      </c>
      <c r="D281" s="16">
        <f>IF(G280=0,0,IF(G280&lt;MortgageCalculator!$B$12,G280+E281,MortgageCalculator!$B$12))</f>
        <v>1422.6339415730192</v>
      </c>
      <c r="E281" s="16">
        <f>C281*MortgageCalculator!$B$5/12</f>
        <v>79.397714288754827</v>
      </c>
      <c r="F281" s="16">
        <f t="shared" si="36"/>
        <v>1343.2362272842645</v>
      </c>
      <c r="G281" s="16">
        <f t="shared" si="42"/>
        <v>30415.849488217667</v>
      </c>
      <c r="H281" s="22">
        <f t="shared" si="43"/>
        <v>0.10138616496072556</v>
      </c>
      <c r="J281" s="18">
        <f t="shared" si="37"/>
        <v>0</v>
      </c>
      <c r="K281" s="18">
        <f>IF(N280=0,0,IF(N280&lt;MortgageCalculator!$B$12+MortgageCalculator!$B$7,N280+L281,MortgageCalculator!$B$12+MortgageCalculator!$B$7))</f>
        <v>0</v>
      </c>
      <c r="L281" s="18">
        <f>J281*MortgageCalculator!$B$5/12</f>
        <v>0</v>
      </c>
      <c r="M281" s="18">
        <f t="shared" si="38"/>
        <v>0</v>
      </c>
      <c r="N281" s="18">
        <f t="shared" si="39"/>
        <v>0</v>
      </c>
      <c r="P281" s="18">
        <f t="shared" si="40"/>
        <v>79.397714288754827</v>
      </c>
      <c r="Q281" s="19">
        <f>-PV(MortgageCalculator!$B$9/12,B281,0,1,0)</f>
        <v>0.49950748540639378</v>
      </c>
      <c r="S281" s="20">
        <f t="shared" si="41"/>
        <v>39.659752611391227</v>
      </c>
    </row>
    <row r="282" spans="1:19" ht="16.05" customHeight="1" x14ac:dyDescent="0.25">
      <c r="A282" s="15" t="s">
        <v>113</v>
      </c>
      <c r="B282" s="31">
        <v>279</v>
      </c>
      <c r="C282" s="16">
        <f t="shared" si="44"/>
        <v>30415.849488217667</v>
      </c>
      <c r="D282" s="16">
        <f>IF(G281=0,0,IF(G281&lt;MortgageCalculator!$B$12,G281+E282,MortgageCalculator!$B$12))</f>
        <v>1422.6339415730192</v>
      </c>
      <c r="E282" s="16">
        <f>C282*MortgageCalculator!$B$5/12</f>
        <v>76.039623720544157</v>
      </c>
      <c r="F282" s="16">
        <f t="shared" si="36"/>
        <v>1346.5943178524751</v>
      </c>
      <c r="G282" s="16">
        <f t="shared" si="42"/>
        <v>29069.255170365192</v>
      </c>
      <c r="H282" s="22">
        <f t="shared" si="43"/>
        <v>9.6897517234550645E-2</v>
      </c>
      <c r="J282" s="18">
        <f t="shared" si="37"/>
        <v>0</v>
      </c>
      <c r="K282" s="18">
        <f>IF(N281=0,0,IF(N281&lt;MortgageCalculator!$B$12+MortgageCalculator!$B$7,N281+L282,MortgageCalculator!$B$12+MortgageCalculator!$B$7))</f>
        <v>0</v>
      </c>
      <c r="L282" s="18">
        <f>J282*MortgageCalculator!$B$5/12</f>
        <v>0</v>
      </c>
      <c r="M282" s="18">
        <f t="shared" si="38"/>
        <v>0</v>
      </c>
      <c r="N282" s="18">
        <f t="shared" si="39"/>
        <v>0</v>
      </c>
      <c r="P282" s="18">
        <f t="shared" si="40"/>
        <v>76.039623720544157</v>
      </c>
      <c r="Q282" s="19">
        <f>-PV(MortgageCalculator!$B$9/12,B282,0,1,0)</f>
        <v>0.49826183082932046</v>
      </c>
      <c r="S282" s="20">
        <f t="shared" si="41"/>
        <v>37.887642130570953</v>
      </c>
    </row>
    <row r="283" spans="1:19" ht="16.05" customHeight="1" x14ac:dyDescent="0.25">
      <c r="A283" s="15" t="s">
        <v>113</v>
      </c>
      <c r="B283" s="31">
        <v>280</v>
      </c>
      <c r="C283" s="16">
        <f t="shared" si="44"/>
        <v>29069.255170365192</v>
      </c>
      <c r="D283" s="16">
        <f>IF(G282=0,0,IF(G282&lt;MortgageCalculator!$B$12,G282+E283,MortgageCalculator!$B$12))</f>
        <v>1422.6339415730192</v>
      </c>
      <c r="E283" s="16">
        <f>C283*MortgageCalculator!$B$5/12</f>
        <v>72.673137925912968</v>
      </c>
      <c r="F283" s="16">
        <f t="shared" si="36"/>
        <v>1349.9608036471063</v>
      </c>
      <c r="G283" s="16">
        <f t="shared" si="42"/>
        <v>27719.294366718084</v>
      </c>
      <c r="H283" s="22">
        <f t="shared" si="43"/>
        <v>9.2397647889060283E-2</v>
      </c>
      <c r="J283" s="18">
        <f t="shared" si="37"/>
        <v>0</v>
      </c>
      <c r="K283" s="18">
        <f>IF(N282=0,0,IF(N282&lt;MortgageCalculator!$B$12+MortgageCalculator!$B$7,N282+L283,MortgageCalculator!$B$12+MortgageCalculator!$B$7))</f>
        <v>0</v>
      </c>
      <c r="L283" s="18">
        <f>J283*MortgageCalculator!$B$5/12</f>
        <v>0</v>
      </c>
      <c r="M283" s="18">
        <f t="shared" si="38"/>
        <v>0</v>
      </c>
      <c r="N283" s="18">
        <f t="shared" si="39"/>
        <v>0</v>
      </c>
      <c r="P283" s="18">
        <f t="shared" si="40"/>
        <v>72.673137925912968</v>
      </c>
      <c r="Q283" s="19">
        <f>-PV(MortgageCalculator!$B$9/12,B283,0,1,0)</f>
        <v>0.49701928262276357</v>
      </c>
      <c r="S283" s="20">
        <f t="shared" si="41"/>
        <v>36.119950877882417</v>
      </c>
    </row>
    <row r="284" spans="1:19" ht="16.05" customHeight="1" x14ac:dyDescent="0.25">
      <c r="A284" s="15" t="s">
        <v>113</v>
      </c>
      <c r="B284" s="31">
        <v>281</v>
      </c>
      <c r="C284" s="16">
        <f t="shared" si="44"/>
        <v>27719.294366718084</v>
      </c>
      <c r="D284" s="16">
        <f>IF(G283=0,0,IF(G283&lt;MortgageCalculator!$B$12,G283+E284,MortgageCalculator!$B$12))</f>
        <v>1422.6339415730192</v>
      </c>
      <c r="E284" s="16">
        <f>C284*MortgageCalculator!$B$5/12</f>
        <v>69.298235916795207</v>
      </c>
      <c r="F284" s="16">
        <f t="shared" si="36"/>
        <v>1353.335705656224</v>
      </c>
      <c r="G284" s="16">
        <f t="shared" si="42"/>
        <v>26365.958661061861</v>
      </c>
      <c r="H284" s="22">
        <f t="shared" si="43"/>
        <v>8.7886528870206204E-2</v>
      </c>
      <c r="J284" s="18">
        <f t="shared" si="37"/>
        <v>0</v>
      </c>
      <c r="K284" s="18">
        <f>IF(N283=0,0,IF(N283&lt;MortgageCalculator!$B$12+MortgageCalculator!$B$7,N283+L284,MortgageCalculator!$B$12+MortgageCalculator!$B$7))</f>
        <v>0</v>
      </c>
      <c r="L284" s="18">
        <f>J284*MortgageCalculator!$B$5/12</f>
        <v>0</v>
      </c>
      <c r="M284" s="18">
        <f t="shared" si="38"/>
        <v>0</v>
      </c>
      <c r="N284" s="18">
        <f t="shared" si="39"/>
        <v>0</v>
      </c>
      <c r="P284" s="18">
        <f t="shared" si="40"/>
        <v>69.298235916795207</v>
      </c>
      <c r="Q284" s="19">
        <f>-PV(MortgageCalculator!$B$9/12,B284,0,1,0)</f>
        <v>0.49577983304016315</v>
      </c>
      <c r="S284" s="20">
        <f t="shared" si="41"/>
        <v>34.356667832806565</v>
      </c>
    </row>
    <row r="285" spans="1:19" ht="16.05" customHeight="1" x14ac:dyDescent="0.25">
      <c r="A285" s="15" t="s">
        <v>113</v>
      </c>
      <c r="B285" s="31">
        <v>282</v>
      </c>
      <c r="C285" s="16">
        <f t="shared" si="44"/>
        <v>26365.958661061861</v>
      </c>
      <c r="D285" s="16">
        <f>IF(G284=0,0,IF(G284&lt;MortgageCalculator!$B$12,G284+E285,MortgageCalculator!$B$12))</f>
        <v>1422.6339415730192</v>
      </c>
      <c r="E285" s="16">
        <f>C285*MortgageCalculator!$B$5/12</f>
        <v>65.914896652654647</v>
      </c>
      <c r="F285" s="16">
        <f t="shared" si="36"/>
        <v>1356.7190449203645</v>
      </c>
      <c r="G285" s="16">
        <f t="shared" si="42"/>
        <v>25009.239616141494</v>
      </c>
      <c r="H285" s="22">
        <f t="shared" si="43"/>
        <v>8.3364132053804982E-2</v>
      </c>
      <c r="J285" s="18">
        <f t="shared" si="37"/>
        <v>0</v>
      </c>
      <c r="K285" s="18">
        <f>IF(N284=0,0,IF(N284&lt;MortgageCalculator!$B$12+MortgageCalculator!$B$7,N284+L285,MortgageCalculator!$B$12+MortgageCalculator!$B$7))</f>
        <v>0</v>
      </c>
      <c r="L285" s="18">
        <f>J285*MortgageCalculator!$B$5/12</f>
        <v>0</v>
      </c>
      <c r="M285" s="18">
        <f t="shared" si="38"/>
        <v>0</v>
      </c>
      <c r="N285" s="18">
        <f t="shared" si="39"/>
        <v>0</v>
      </c>
      <c r="P285" s="18">
        <f t="shared" si="40"/>
        <v>65.914896652654647</v>
      </c>
      <c r="Q285" s="19">
        <f>-PV(MortgageCalculator!$B$9/12,B285,0,1,0)</f>
        <v>0.49454347435427742</v>
      </c>
      <c r="S285" s="20">
        <f t="shared" si="41"/>
        <v>32.597782002306957</v>
      </c>
    </row>
    <row r="286" spans="1:19" ht="16.05" customHeight="1" x14ac:dyDescent="0.25">
      <c r="A286" s="15" t="s">
        <v>113</v>
      </c>
      <c r="B286" s="31">
        <v>283</v>
      </c>
      <c r="C286" s="16">
        <f t="shared" si="44"/>
        <v>25009.239616141494</v>
      </c>
      <c r="D286" s="16">
        <f>IF(G285=0,0,IF(G285&lt;MortgageCalculator!$B$12,G285+E286,MortgageCalculator!$B$12))</f>
        <v>1422.6339415730192</v>
      </c>
      <c r="E286" s="16">
        <f>C286*MortgageCalculator!$B$5/12</f>
        <v>62.523099040353735</v>
      </c>
      <c r="F286" s="16">
        <f t="shared" si="36"/>
        <v>1360.1108425326654</v>
      </c>
      <c r="G286" s="16">
        <f t="shared" si="42"/>
        <v>23649.128773608831</v>
      </c>
      <c r="H286" s="22">
        <f t="shared" si="43"/>
        <v>7.8830429245362765E-2</v>
      </c>
      <c r="J286" s="18">
        <f t="shared" si="37"/>
        <v>0</v>
      </c>
      <c r="K286" s="18">
        <f>IF(N285=0,0,IF(N285&lt;MortgageCalculator!$B$12+MortgageCalculator!$B$7,N285+L286,MortgageCalculator!$B$12+MortgageCalculator!$B$7))</f>
        <v>0</v>
      </c>
      <c r="L286" s="18">
        <f>J286*MortgageCalculator!$B$5/12</f>
        <v>0</v>
      </c>
      <c r="M286" s="18">
        <f t="shared" si="38"/>
        <v>0</v>
      </c>
      <c r="N286" s="18">
        <f t="shared" si="39"/>
        <v>0</v>
      </c>
      <c r="P286" s="18">
        <f t="shared" si="40"/>
        <v>62.523099040353735</v>
      </c>
      <c r="Q286" s="19">
        <f>-PV(MortgageCalculator!$B$9/12,B286,0,1,0)</f>
        <v>0.49331019885713473</v>
      </c>
      <c r="S286" s="20">
        <f t="shared" si="41"/>
        <v>30.843282420761231</v>
      </c>
    </row>
    <row r="287" spans="1:19" ht="16.05" customHeight="1" x14ac:dyDescent="0.25">
      <c r="A287" s="15" t="s">
        <v>113</v>
      </c>
      <c r="B287" s="31">
        <v>284</v>
      </c>
      <c r="C287" s="16">
        <f t="shared" si="44"/>
        <v>23649.128773608831</v>
      </c>
      <c r="D287" s="16">
        <f>IF(G286=0,0,IF(G286&lt;MortgageCalculator!$B$12,G286+E287,MortgageCalculator!$B$12))</f>
        <v>1422.6339415730192</v>
      </c>
      <c r="E287" s="16">
        <f>C287*MortgageCalculator!$B$5/12</f>
        <v>59.122821934022078</v>
      </c>
      <c r="F287" s="16">
        <f t="shared" si="36"/>
        <v>1363.5111196389971</v>
      </c>
      <c r="G287" s="16">
        <f t="shared" si="42"/>
        <v>22285.617653969835</v>
      </c>
      <c r="H287" s="22">
        <f t="shared" si="43"/>
        <v>7.4285392179899448E-2</v>
      </c>
      <c r="J287" s="18">
        <f t="shared" si="37"/>
        <v>0</v>
      </c>
      <c r="K287" s="18">
        <f>IF(N286=0,0,IF(N286&lt;MortgageCalculator!$B$12+MortgageCalculator!$B$7,N286+L287,MortgageCalculator!$B$12+MortgageCalculator!$B$7))</f>
        <v>0</v>
      </c>
      <c r="L287" s="18">
        <f>J287*MortgageCalculator!$B$5/12</f>
        <v>0</v>
      </c>
      <c r="M287" s="18">
        <f t="shared" si="38"/>
        <v>0</v>
      </c>
      <c r="N287" s="18">
        <f t="shared" si="39"/>
        <v>0</v>
      </c>
      <c r="P287" s="18">
        <f t="shared" si="40"/>
        <v>59.122821934022078</v>
      </c>
      <c r="Q287" s="19">
        <f>-PV(MortgageCalculator!$B$9/12,B287,0,1,0)</f>
        <v>0.49207999885998477</v>
      </c>
      <c r="S287" s="20">
        <f t="shared" si="41"/>
        <v>29.093158149892666</v>
      </c>
    </row>
    <row r="288" spans="1:19" ht="16.05" customHeight="1" x14ac:dyDescent="0.25">
      <c r="A288" s="15" t="s">
        <v>113</v>
      </c>
      <c r="B288" s="31">
        <v>285</v>
      </c>
      <c r="C288" s="16">
        <f t="shared" si="44"/>
        <v>22285.617653969835</v>
      </c>
      <c r="D288" s="16">
        <f>IF(G287=0,0,IF(G287&lt;MortgageCalculator!$B$12,G287+E288,MortgageCalculator!$B$12))</f>
        <v>1422.6339415730192</v>
      </c>
      <c r="E288" s="16">
        <f>C288*MortgageCalculator!$B$5/12</f>
        <v>55.714044134924585</v>
      </c>
      <c r="F288" s="16">
        <f t="shared" si="36"/>
        <v>1366.9198974380947</v>
      </c>
      <c r="G288" s="16">
        <f t="shared" si="42"/>
        <v>20918.697756531739</v>
      </c>
      <c r="H288" s="22">
        <f t="shared" si="43"/>
        <v>6.9728992521772462E-2</v>
      </c>
      <c r="J288" s="18">
        <f t="shared" si="37"/>
        <v>0</v>
      </c>
      <c r="K288" s="18">
        <f>IF(N287=0,0,IF(N287&lt;MortgageCalculator!$B$12+MortgageCalculator!$B$7,N287+L288,MortgageCalculator!$B$12+MortgageCalculator!$B$7))</f>
        <v>0</v>
      </c>
      <c r="L288" s="18">
        <f>J288*MortgageCalculator!$B$5/12</f>
        <v>0</v>
      </c>
      <c r="M288" s="18">
        <f t="shared" si="38"/>
        <v>0</v>
      </c>
      <c r="N288" s="18">
        <f t="shared" si="39"/>
        <v>0</v>
      </c>
      <c r="P288" s="18">
        <f t="shared" si="40"/>
        <v>55.714044134924585</v>
      </c>
      <c r="Q288" s="19">
        <f>-PV(MortgageCalculator!$B$9/12,B288,0,1,0)</f>
        <v>0.49085286669325146</v>
      </c>
      <c r="S288" s="20">
        <f t="shared" si="41"/>
        <v>27.347398278702066</v>
      </c>
    </row>
    <row r="289" spans="1:19" ht="16.05" customHeight="1" x14ac:dyDescent="0.25">
      <c r="A289" s="15" t="s">
        <v>113</v>
      </c>
      <c r="B289" s="31">
        <v>286</v>
      </c>
      <c r="C289" s="16">
        <f t="shared" si="44"/>
        <v>20918.697756531739</v>
      </c>
      <c r="D289" s="16">
        <f>IF(G288=0,0,IF(G288&lt;MortgageCalculator!$B$12,G288+E289,MortgageCalculator!$B$12))</f>
        <v>1422.6339415730192</v>
      </c>
      <c r="E289" s="16">
        <f>C289*MortgageCalculator!$B$5/12</f>
        <v>52.296744391329348</v>
      </c>
      <c r="F289" s="16">
        <f t="shared" si="36"/>
        <v>1370.3371971816898</v>
      </c>
      <c r="G289" s="16">
        <f t="shared" si="42"/>
        <v>19548.360559350051</v>
      </c>
      <c r="H289" s="22">
        <f t="shared" si="43"/>
        <v>6.5161201864500168E-2</v>
      </c>
      <c r="J289" s="18">
        <f t="shared" si="37"/>
        <v>0</v>
      </c>
      <c r="K289" s="18">
        <f>IF(N288=0,0,IF(N288&lt;MortgageCalculator!$B$12+MortgageCalculator!$B$7,N288+L289,MortgageCalculator!$B$12+MortgageCalculator!$B$7))</f>
        <v>0</v>
      </c>
      <c r="L289" s="18">
        <f>J289*MortgageCalculator!$B$5/12</f>
        <v>0</v>
      </c>
      <c r="M289" s="18">
        <f t="shared" si="38"/>
        <v>0</v>
      </c>
      <c r="N289" s="18">
        <f t="shared" si="39"/>
        <v>0</v>
      </c>
      <c r="P289" s="18">
        <f t="shared" si="40"/>
        <v>52.296744391329348</v>
      </c>
      <c r="Q289" s="19">
        <f>-PV(MortgageCalculator!$B$9/12,B289,0,1,0)</f>
        <v>0.48962879470648552</v>
      </c>
      <c r="S289" s="20">
        <f t="shared" si="41"/>
        <v>25.605991923399746</v>
      </c>
    </row>
    <row r="290" spans="1:19" ht="16.05" customHeight="1" x14ac:dyDescent="0.25">
      <c r="A290" s="15" t="s">
        <v>113</v>
      </c>
      <c r="B290" s="31">
        <v>287</v>
      </c>
      <c r="C290" s="16">
        <f t="shared" si="44"/>
        <v>19548.360559350051</v>
      </c>
      <c r="D290" s="16">
        <f>IF(G289=0,0,IF(G289&lt;MortgageCalculator!$B$12,G289+E290,MortgageCalculator!$B$12))</f>
        <v>1422.6339415730192</v>
      </c>
      <c r="E290" s="16">
        <f>C290*MortgageCalculator!$B$5/12</f>
        <v>48.870901398375118</v>
      </c>
      <c r="F290" s="16">
        <f t="shared" si="36"/>
        <v>1373.7630401746442</v>
      </c>
      <c r="G290" s="16">
        <f t="shared" si="42"/>
        <v>18174.597519175408</v>
      </c>
      <c r="H290" s="22">
        <f t="shared" si="43"/>
        <v>6.0581991730584692E-2</v>
      </c>
      <c r="J290" s="18">
        <f t="shared" si="37"/>
        <v>0</v>
      </c>
      <c r="K290" s="18">
        <f>IF(N289=0,0,IF(N289&lt;MortgageCalculator!$B$12+MortgageCalculator!$B$7,N289+L290,MortgageCalculator!$B$12+MortgageCalculator!$B$7))</f>
        <v>0</v>
      </c>
      <c r="L290" s="18">
        <f>J290*MortgageCalculator!$B$5/12</f>
        <v>0</v>
      </c>
      <c r="M290" s="18">
        <f t="shared" si="38"/>
        <v>0</v>
      </c>
      <c r="N290" s="18">
        <f t="shared" si="39"/>
        <v>0</v>
      </c>
      <c r="P290" s="18">
        <f t="shared" si="40"/>
        <v>48.870901398375118</v>
      </c>
      <c r="Q290" s="19">
        <f>-PV(MortgageCalculator!$B$9/12,B290,0,1,0)</f>
        <v>0.48840777526831475</v>
      </c>
      <c r="S290" s="20">
        <f t="shared" si="41"/>
        <v>23.868928227337562</v>
      </c>
    </row>
    <row r="291" spans="1:19" ht="16.05" customHeight="1" x14ac:dyDescent="0.25">
      <c r="A291" s="15" t="s">
        <v>113</v>
      </c>
      <c r="B291" s="31">
        <v>288</v>
      </c>
      <c r="C291" s="16">
        <f t="shared" si="44"/>
        <v>18174.597519175408</v>
      </c>
      <c r="D291" s="16">
        <f>IF(G290=0,0,IF(G290&lt;MortgageCalculator!$B$12,G290+E291,MortgageCalculator!$B$12))</f>
        <v>1422.6339415730192</v>
      </c>
      <c r="E291" s="16">
        <f>C291*MortgageCalculator!$B$5/12</f>
        <v>45.436493797938518</v>
      </c>
      <c r="F291" s="16">
        <f t="shared" si="36"/>
        <v>1377.1974477750807</v>
      </c>
      <c r="G291" s="16">
        <f t="shared" si="42"/>
        <v>16797.400071400327</v>
      </c>
      <c r="H291" s="22">
        <f t="shared" si="43"/>
        <v>5.5991333571334422E-2</v>
      </c>
      <c r="J291" s="18">
        <f t="shared" si="37"/>
        <v>0</v>
      </c>
      <c r="K291" s="18">
        <f>IF(N290=0,0,IF(N290&lt;MortgageCalculator!$B$12+MortgageCalculator!$B$7,N290+L291,MortgageCalculator!$B$12+MortgageCalculator!$B$7))</f>
        <v>0</v>
      </c>
      <c r="L291" s="18">
        <f>J291*MortgageCalculator!$B$5/12</f>
        <v>0</v>
      </c>
      <c r="M291" s="18">
        <f t="shared" si="38"/>
        <v>0</v>
      </c>
      <c r="N291" s="18">
        <f t="shared" si="39"/>
        <v>0</v>
      </c>
      <c r="P291" s="18">
        <f t="shared" si="40"/>
        <v>45.436493797938518</v>
      </c>
      <c r="Q291" s="19">
        <f>-PV(MortgageCalculator!$B$9/12,B291,0,1,0)</f>
        <v>0.48718980076639862</v>
      </c>
      <c r="S291" s="20">
        <f t="shared" si="41"/>
        <v>22.136196360941373</v>
      </c>
    </row>
    <row r="292" spans="1:19" ht="16.05" customHeight="1" x14ac:dyDescent="0.25">
      <c r="A292" s="15" t="s">
        <v>114</v>
      </c>
      <c r="B292" s="31">
        <v>289</v>
      </c>
      <c r="C292" s="16">
        <f t="shared" si="44"/>
        <v>16797.400071400327</v>
      </c>
      <c r="D292" s="16">
        <f>IF(G291=0,0,IF(G291&lt;MortgageCalculator!$B$12,G291+E292,MortgageCalculator!$B$12))</f>
        <v>1422.6339415730192</v>
      </c>
      <c r="E292" s="16">
        <f>C292*MortgageCalculator!$B$5/12</f>
        <v>41.993500178500817</v>
      </c>
      <c r="F292" s="16">
        <f t="shared" si="36"/>
        <v>1380.6404413945183</v>
      </c>
      <c r="G292" s="16">
        <f t="shared" si="42"/>
        <v>15416.759630005809</v>
      </c>
      <c r="H292" s="22">
        <f t="shared" si="43"/>
        <v>5.1389198766686031E-2</v>
      </c>
      <c r="J292" s="18">
        <f t="shared" si="37"/>
        <v>0</v>
      </c>
      <c r="K292" s="18">
        <f>IF(N291=0,0,IF(N291&lt;MortgageCalculator!$B$12+MortgageCalculator!$B$7,N291+L292,MortgageCalculator!$B$12+MortgageCalculator!$B$7))</f>
        <v>0</v>
      </c>
      <c r="L292" s="18">
        <f>J292*MortgageCalculator!$B$5/12</f>
        <v>0</v>
      </c>
      <c r="M292" s="18">
        <f t="shared" si="38"/>
        <v>0</v>
      </c>
      <c r="N292" s="18">
        <f t="shared" si="39"/>
        <v>0</v>
      </c>
      <c r="P292" s="18">
        <f t="shared" si="40"/>
        <v>41.993500178500817</v>
      </c>
      <c r="Q292" s="19">
        <f>-PV(MortgageCalculator!$B$9/12,B292,0,1,0)</f>
        <v>0.48597486360738018</v>
      </c>
      <c r="S292" s="20">
        <f t="shared" si="41"/>
        <v>20.407785521643429</v>
      </c>
    </row>
    <row r="293" spans="1:19" ht="16.05" customHeight="1" x14ac:dyDescent="0.25">
      <c r="A293" s="15" t="s">
        <v>114</v>
      </c>
      <c r="B293" s="31">
        <v>290</v>
      </c>
      <c r="C293" s="16">
        <f t="shared" si="44"/>
        <v>15416.759630005809</v>
      </c>
      <c r="D293" s="16">
        <f>IF(G292=0,0,IF(G292&lt;MortgageCalculator!$B$12,G292+E293,MortgageCalculator!$B$12))</f>
        <v>1422.6339415730192</v>
      </c>
      <c r="E293" s="16">
        <f>C293*MortgageCalculator!$B$5/12</f>
        <v>38.54189907501452</v>
      </c>
      <c r="F293" s="16">
        <f t="shared" si="36"/>
        <v>1384.0920424980047</v>
      </c>
      <c r="G293" s="16">
        <f t="shared" si="42"/>
        <v>14032.667587507804</v>
      </c>
      <c r="H293" s="22">
        <f t="shared" si="43"/>
        <v>4.6775558625026012E-2</v>
      </c>
      <c r="J293" s="18">
        <f t="shared" si="37"/>
        <v>0</v>
      </c>
      <c r="K293" s="18">
        <f>IF(N292=0,0,IF(N292&lt;MortgageCalculator!$B$12+MortgageCalculator!$B$7,N292+L293,MortgageCalculator!$B$12+MortgageCalculator!$B$7))</f>
        <v>0</v>
      </c>
      <c r="L293" s="18">
        <f>J293*MortgageCalculator!$B$5/12</f>
        <v>0</v>
      </c>
      <c r="M293" s="18">
        <f t="shared" si="38"/>
        <v>0</v>
      </c>
      <c r="N293" s="18">
        <f t="shared" si="39"/>
        <v>0</v>
      </c>
      <c r="P293" s="18">
        <f t="shared" si="40"/>
        <v>38.54189907501452</v>
      </c>
      <c r="Q293" s="19">
        <f>-PV(MortgageCalculator!$B$9/12,B293,0,1,0)</f>
        <v>0.48476295621683818</v>
      </c>
      <c r="S293" s="20">
        <f t="shared" si="41"/>
        <v>18.683684933815059</v>
      </c>
    </row>
    <row r="294" spans="1:19" ht="16.05" customHeight="1" x14ac:dyDescent="0.25">
      <c r="A294" s="15" t="s">
        <v>114</v>
      </c>
      <c r="B294" s="31">
        <v>291</v>
      </c>
      <c r="C294" s="16">
        <f t="shared" si="44"/>
        <v>14032.667587507804</v>
      </c>
      <c r="D294" s="16">
        <f>IF(G293=0,0,IF(G293&lt;MortgageCalculator!$B$12,G293+E294,MortgageCalculator!$B$12))</f>
        <v>1422.6339415730192</v>
      </c>
      <c r="E294" s="16">
        <f>C294*MortgageCalculator!$B$5/12</f>
        <v>35.081668968769506</v>
      </c>
      <c r="F294" s="16">
        <f t="shared" si="36"/>
        <v>1387.5522726042498</v>
      </c>
      <c r="G294" s="16">
        <f t="shared" si="42"/>
        <v>12645.115314903554</v>
      </c>
      <c r="H294" s="22">
        <f t="shared" si="43"/>
        <v>4.215038438301185E-2</v>
      </c>
      <c r="J294" s="18">
        <f t="shared" si="37"/>
        <v>0</v>
      </c>
      <c r="K294" s="18">
        <f>IF(N293=0,0,IF(N293&lt;MortgageCalculator!$B$12+MortgageCalculator!$B$7,N293+L294,MortgageCalculator!$B$12+MortgageCalculator!$B$7))</f>
        <v>0</v>
      </c>
      <c r="L294" s="18">
        <f>J294*MortgageCalculator!$B$5/12</f>
        <v>0</v>
      </c>
      <c r="M294" s="18">
        <f t="shared" si="38"/>
        <v>0</v>
      </c>
      <c r="N294" s="18">
        <f t="shared" si="39"/>
        <v>0</v>
      </c>
      <c r="P294" s="18">
        <f t="shared" si="40"/>
        <v>35.081668968769506</v>
      </c>
      <c r="Q294" s="19">
        <f>-PV(MortgageCalculator!$B$9/12,B294,0,1,0)</f>
        <v>0.48355407103924014</v>
      </c>
      <c r="S294" s="20">
        <f t="shared" si="41"/>
        <v>16.963883848699478</v>
      </c>
    </row>
    <row r="295" spans="1:19" ht="16.05" customHeight="1" x14ac:dyDescent="0.25">
      <c r="A295" s="15" t="s">
        <v>114</v>
      </c>
      <c r="B295" s="31">
        <v>292</v>
      </c>
      <c r="C295" s="16">
        <f t="shared" si="44"/>
        <v>12645.115314903554</v>
      </c>
      <c r="D295" s="16">
        <f>IF(G294=0,0,IF(G294&lt;MortgageCalculator!$B$12,G294+E295,MortgageCalculator!$B$12))</f>
        <v>1422.6339415730192</v>
      </c>
      <c r="E295" s="16">
        <f>C295*MortgageCalculator!$B$5/12</f>
        <v>31.612788287258883</v>
      </c>
      <c r="F295" s="16">
        <f t="shared" si="36"/>
        <v>1391.0211532857604</v>
      </c>
      <c r="G295" s="16">
        <f t="shared" si="42"/>
        <v>11254.094161617793</v>
      </c>
      <c r="H295" s="22">
        <f t="shared" si="43"/>
        <v>3.7513647205392645E-2</v>
      </c>
      <c r="J295" s="18">
        <f t="shared" si="37"/>
        <v>0</v>
      </c>
      <c r="K295" s="18">
        <f>IF(N294=0,0,IF(N294&lt;MortgageCalculator!$B$12+MortgageCalculator!$B$7,N294+L295,MortgageCalculator!$B$12+MortgageCalculator!$B$7))</f>
        <v>0</v>
      </c>
      <c r="L295" s="18">
        <f>J295*MortgageCalculator!$B$5/12</f>
        <v>0</v>
      </c>
      <c r="M295" s="18">
        <f t="shared" si="38"/>
        <v>0</v>
      </c>
      <c r="N295" s="18">
        <f t="shared" si="39"/>
        <v>0</v>
      </c>
      <c r="P295" s="18">
        <f t="shared" si="40"/>
        <v>31.612788287258883</v>
      </c>
      <c r="Q295" s="19">
        <f>-PV(MortgageCalculator!$B$9/12,B295,0,1,0)</f>
        <v>0.48234820053789529</v>
      </c>
      <c r="S295" s="20">
        <f t="shared" si="41"/>
        <v>15.248371544344776</v>
      </c>
    </row>
    <row r="296" spans="1:19" ht="16.05" customHeight="1" x14ac:dyDescent="0.25">
      <c r="A296" s="15" t="s">
        <v>114</v>
      </c>
      <c r="B296" s="31">
        <v>293</v>
      </c>
      <c r="C296" s="16">
        <f t="shared" si="44"/>
        <v>11254.094161617793</v>
      </c>
      <c r="D296" s="16">
        <f>IF(G295=0,0,IF(G295&lt;MortgageCalculator!$B$12,G295+E296,MortgageCalculator!$B$12))</f>
        <v>1422.6339415730192</v>
      </c>
      <c r="E296" s="16">
        <f>C296*MortgageCalculator!$B$5/12</f>
        <v>28.135235404044483</v>
      </c>
      <c r="F296" s="16">
        <f t="shared" si="36"/>
        <v>1394.4987061689746</v>
      </c>
      <c r="G296" s="16">
        <f t="shared" si="42"/>
        <v>9859.595455448818</v>
      </c>
      <c r="H296" s="22">
        <f t="shared" si="43"/>
        <v>3.2865318184829392E-2</v>
      </c>
      <c r="J296" s="18">
        <f t="shared" si="37"/>
        <v>0</v>
      </c>
      <c r="K296" s="18">
        <f>IF(N295=0,0,IF(N295&lt;MortgageCalculator!$B$12+MortgageCalculator!$B$7,N295+L296,MortgageCalculator!$B$12+MortgageCalculator!$B$7))</f>
        <v>0</v>
      </c>
      <c r="L296" s="18">
        <f>J296*MortgageCalculator!$B$5/12</f>
        <v>0</v>
      </c>
      <c r="M296" s="18">
        <f t="shared" si="38"/>
        <v>0</v>
      </c>
      <c r="N296" s="18">
        <f t="shared" si="39"/>
        <v>0</v>
      </c>
      <c r="P296" s="18">
        <f t="shared" si="40"/>
        <v>28.135235404044483</v>
      </c>
      <c r="Q296" s="19">
        <f>-PV(MortgageCalculator!$B$9/12,B296,0,1,0)</f>
        <v>0.48114533719490804</v>
      </c>
      <c r="S296" s="20">
        <f t="shared" si="41"/>
        <v>13.537137325537097</v>
      </c>
    </row>
    <row r="297" spans="1:19" ht="16.05" customHeight="1" x14ac:dyDescent="0.25">
      <c r="A297" s="15" t="s">
        <v>114</v>
      </c>
      <c r="B297" s="31">
        <v>294</v>
      </c>
      <c r="C297" s="16">
        <f t="shared" si="44"/>
        <v>9859.595455448818</v>
      </c>
      <c r="D297" s="16">
        <f>IF(G296=0,0,IF(G296&lt;MortgageCalculator!$B$12,G296+E297,MortgageCalculator!$B$12))</f>
        <v>1422.6339415730192</v>
      </c>
      <c r="E297" s="16">
        <f>C297*MortgageCalculator!$B$5/12</f>
        <v>24.648988638622043</v>
      </c>
      <c r="F297" s="16">
        <f t="shared" si="36"/>
        <v>1397.9849529343971</v>
      </c>
      <c r="G297" s="16">
        <f t="shared" si="42"/>
        <v>8461.6105025144207</v>
      </c>
      <c r="H297" s="22">
        <f t="shared" si="43"/>
        <v>2.8205368341714734E-2</v>
      </c>
      <c r="J297" s="18">
        <f t="shared" si="37"/>
        <v>0</v>
      </c>
      <c r="K297" s="18">
        <f>IF(N296=0,0,IF(N296&lt;MortgageCalculator!$B$12+MortgageCalculator!$B$7,N296+L297,MortgageCalculator!$B$12+MortgageCalculator!$B$7))</f>
        <v>0</v>
      </c>
      <c r="L297" s="18">
        <f>J297*MortgageCalculator!$B$5/12</f>
        <v>0</v>
      </c>
      <c r="M297" s="18">
        <f t="shared" si="38"/>
        <v>0</v>
      </c>
      <c r="N297" s="18">
        <f t="shared" si="39"/>
        <v>0</v>
      </c>
      <c r="P297" s="18">
        <f t="shared" si="40"/>
        <v>24.648988638622043</v>
      </c>
      <c r="Q297" s="19">
        <f>-PV(MortgageCalculator!$B$9/12,B297,0,1,0)</f>
        <v>0.47994547351113037</v>
      </c>
      <c r="S297" s="20">
        <f t="shared" si="41"/>
        <v>11.83017052373393</v>
      </c>
    </row>
    <row r="298" spans="1:19" ht="16.05" customHeight="1" x14ac:dyDescent="0.25">
      <c r="A298" s="15" t="s">
        <v>114</v>
      </c>
      <c r="B298" s="31">
        <v>295</v>
      </c>
      <c r="C298" s="16">
        <f t="shared" si="44"/>
        <v>8461.6105025144207</v>
      </c>
      <c r="D298" s="16">
        <f>IF(G297=0,0,IF(G297&lt;MortgageCalculator!$B$12,G297+E298,MortgageCalculator!$B$12))</f>
        <v>1422.6339415730192</v>
      </c>
      <c r="E298" s="16">
        <f>C298*MortgageCalculator!$B$5/12</f>
        <v>21.154026256286052</v>
      </c>
      <c r="F298" s="16">
        <f t="shared" si="36"/>
        <v>1401.4799153167332</v>
      </c>
      <c r="G298" s="16">
        <f t="shared" si="42"/>
        <v>7060.1305871976874</v>
      </c>
      <c r="H298" s="22">
        <f t="shared" si="43"/>
        <v>2.3533768623992292E-2</v>
      </c>
      <c r="J298" s="18">
        <f t="shared" si="37"/>
        <v>0</v>
      </c>
      <c r="K298" s="18">
        <f>IF(N297=0,0,IF(N297&lt;MortgageCalculator!$B$12+MortgageCalculator!$B$7,N297+L298,MortgageCalculator!$B$12+MortgageCalculator!$B$7))</f>
        <v>0</v>
      </c>
      <c r="L298" s="18">
        <f>J298*MortgageCalculator!$B$5/12</f>
        <v>0</v>
      </c>
      <c r="M298" s="18">
        <f t="shared" si="38"/>
        <v>0</v>
      </c>
      <c r="N298" s="18">
        <f t="shared" si="39"/>
        <v>0</v>
      </c>
      <c r="P298" s="18">
        <f t="shared" si="40"/>
        <v>21.154026256286052</v>
      </c>
      <c r="Q298" s="19">
        <f>-PV(MortgageCalculator!$B$9/12,B298,0,1,0)</f>
        <v>0.47874860200611508</v>
      </c>
      <c r="S298" s="20">
        <f t="shared" si="41"/>
        <v>10.1274604969976</v>
      </c>
    </row>
    <row r="299" spans="1:19" ht="16.05" customHeight="1" x14ac:dyDescent="0.25">
      <c r="A299" s="15" t="s">
        <v>114</v>
      </c>
      <c r="B299" s="31">
        <v>296</v>
      </c>
      <c r="C299" s="16">
        <f t="shared" si="44"/>
        <v>7060.1305871976874</v>
      </c>
      <c r="D299" s="16">
        <f>IF(G298=0,0,IF(G298&lt;MortgageCalculator!$B$12,G298+E299,MortgageCalculator!$B$12))</f>
        <v>1422.6339415730192</v>
      </c>
      <c r="E299" s="16">
        <f>C299*MortgageCalculator!$B$5/12</f>
        <v>17.650326467994216</v>
      </c>
      <c r="F299" s="16">
        <f t="shared" si="36"/>
        <v>1404.9836151050249</v>
      </c>
      <c r="G299" s="16">
        <f t="shared" si="42"/>
        <v>5655.1469720926625</v>
      </c>
      <c r="H299" s="22">
        <f t="shared" si="43"/>
        <v>1.8850489906975541E-2</v>
      </c>
      <c r="J299" s="18">
        <f t="shared" si="37"/>
        <v>0</v>
      </c>
      <c r="K299" s="18">
        <f>IF(N298=0,0,IF(N298&lt;MortgageCalculator!$B$12+MortgageCalculator!$B$7,N298+L299,MortgageCalculator!$B$12+MortgageCalculator!$B$7))</f>
        <v>0</v>
      </c>
      <c r="L299" s="18">
        <f>J299*MortgageCalculator!$B$5/12</f>
        <v>0</v>
      </c>
      <c r="M299" s="18">
        <f t="shared" si="38"/>
        <v>0</v>
      </c>
      <c r="N299" s="18">
        <f t="shared" si="39"/>
        <v>0</v>
      </c>
      <c r="P299" s="18">
        <f t="shared" si="40"/>
        <v>17.650326467994216</v>
      </c>
      <c r="Q299" s="19">
        <f>-PV(MortgageCalculator!$B$9/12,B299,0,1,0)</f>
        <v>0.47755471521806991</v>
      </c>
      <c r="S299" s="20">
        <f t="shared" si="41"/>
        <v>8.4289966299289389</v>
      </c>
    </row>
    <row r="300" spans="1:19" ht="16.05" customHeight="1" x14ac:dyDescent="0.25">
      <c r="A300" s="15" t="s">
        <v>114</v>
      </c>
      <c r="B300" s="31">
        <v>297</v>
      </c>
      <c r="C300" s="16">
        <f t="shared" si="44"/>
        <v>5655.1469720926625</v>
      </c>
      <c r="D300" s="16">
        <f>IF(G299=0,0,IF(G299&lt;MortgageCalculator!$B$12,G299+E300,MortgageCalculator!$B$12))</f>
        <v>1422.6339415730192</v>
      </c>
      <c r="E300" s="16">
        <f>C300*MortgageCalculator!$B$5/12</f>
        <v>14.137867430231656</v>
      </c>
      <c r="F300" s="16">
        <f t="shared" si="36"/>
        <v>1408.4960741427876</v>
      </c>
      <c r="G300" s="16">
        <f t="shared" si="42"/>
        <v>4246.6508979498749</v>
      </c>
      <c r="H300" s="22">
        <f t="shared" si="43"/>
        <v>1.4155502993166249E-2</v>
      </c>
      <c r="J300" s="18">
        <f t="shared" si="37"/>
        <v>0</v>
      </c>
      <c r="K300" s="18">
        <f>IF(N299=0,0,IF(N299&lt;MortgageCalculator!$B$12+MortgageCalculator!$B$7,N299+L300,MortgageCalculator!$B$12+MortgageCalculator!$B$7))</f>
        <v>0</v>
      </c>
      <c r="L300" s="18">
        <f>J300*MortgageCalculator!$B$5/12</f>
        <v>0</v>
      </c>
      <c r="M300" s="18">
        <f t="shared" si="38"/>
        <v>0</v>
      </c>
      <c r="N300" s="18">
        <f t="shared" si="39"/>
        <v>0</v>
      </c>
      <c r="P300" s="18">
        <f t="shared" si="40"/>
        <v>14.137867430231656</v>
      </c>
      <c r="Q300" s="19">
        <f>-PV(MortgageCalculator!$B$9/12,B300,0,1,0)</f>
        <v>0.47636380570381043</v>
      </c>
      <c r="S300" s="20">
        <f t="shared" si="41"/>
        <v>6.7347683336011022</v>
      </c>
    </row>
    <row r="301" spans="1:19" ht="16.05" customHeight="1" x14ac:dyDescent="0.25">
      <c r="A301" s="15" t="s">
        <v>114</v>
      </c>
      <c r="B301" s="31">
        <v>298</v>
      </c>
      <c r="C301" s="16">
        <f t="shared" si="44"/>
        <v>4246.6508979498749</v>
      </c>
      <c r="D301" s="16">
        <f>IF(G300=0,0,IF(G300&lt;MortgageCalculator!$B$12,G300+E301,MortgageCalculator!$B$12))</f>
        <v>1422.6339415730192</v>
      </c>
      <c r="E301" s="16">
        <f>C301*MortgageCalculator!$B$5/12</f>
        <v>10.616627244874687</v>
      </c>
      <c r="F301" s="16">
        <f t="shared" si="36"/>
        <v>1412.0173143281445</v>
      </c>
      <c r="G301" s="16">
        <f t="shared" si="42"/>
        <v>2834.6335836217304</v>
      </c>
      <c r="H301" s="22">
        <f t="shared" si="43"/>
        <v>9.4487786120724341E-3</v>
      </c>
      <c r="J301" s="18">
        <f t="shared" si="37"/>
        <v>0</v>
      </c>
      <c r="K301" s="18">
        <f>IF(N300=0,0,IF(N300&lt;MortgageCalculator!$B$12+MortgageCalculator!$B$7,N300+L301,MortgageCalculator!$B$12+MortgageCalculator!$B$7))</f>
        <v>0</v>
      </c>
      <c r="L301" s="18">
        <f>J301*MortgageCalculator!$B$5/12</f>
        <v>0</v>
      </c>
      <c r="M301" s="18">
        <f t="shared" si="38"/>
        <v>0</v>
      </c>
      <c r="N301" s="18">
        <f t="shared" si="39"/>
        <v>0</v>
      </c>
      <c r="P301" s="18">
        <f t="shared" si="40"/>
        <v>10.616627244874687</v>
      </c>
      <c r="Q301" s="19">
        <f>-PV(MortgageCalculator!$B$9/12,B301,0,1,0)</f>
        <v>0.47517586603871365</v>
      </c>
      <c r="S301" s="20">
        <f t="shared" si="41"/>
        <v>5.0447650454935316</v>
      </c>
    </row>
    <row r="302" spans="1:19" ht="16.05" customHeight="1" x14ac:dyDescent="0.25">
      <c r="A302" s="15" t="s">
        <v>114</v>
      </c>
      <c r="B302" s="31">
        <v>299</v>
      </c>
      <c r="C302" s="16">
        <f t="shared" si="44"/>
        <v>2834.6335836217304</v>
      </c>
      <c r="D302" s="16">
        <f>IF(G301=0,0,IF(G301&lt;MortgageCalculator!$B$12,G301+E302,MortgageCalculator!$B$12))</f>
        <v>1422.6339415730192</v>
      </c>
      <c r="E302" s="16">
        <f>C302*MortgageCalculator!$B$5/12</f>
        <v>7.0865839590543258</v>
      </c>
      <c r="F302" s="16">
        <f t="shared" si="36"/>
        <v>1415.547357613965</v>
      </c>
      <c r="G302" s="16">
        <f t="shared" si="42"/>
        <v>1419.0862260077654</v>
      </c>
      <c r="H302" s="22">
        <f t="shared" si="43"/>
        <v>4.7302874200258844E-3</v>
      </c>
      <c r="J302" s="18">
        <f t="shared" si="37"/>
        <v>0</v>
      </c>
      <c r="K302" s="18">
        <f>IF(N301=0,0,IF(N301&lt;MortgageCalculator!$B$12+MortgageCalculator!$B$7,N301+L302,MortgageCalculator!$B$12+MortgageCalculator!$B$7))</f>
        <v>0</v>
      </c>
      <c r="L302" s="18">
        <f>J302*MortgageCalculator!$B$5/12</f>
        <v>0</v>
      </c>
      <c r="M302" s="18">
        <f t="shared" si="38"/>
        <v>0</v>
      </c>
      <c r="N302" s="18">
        <f t="shared" si="39"/>
        <v>0</v>
      </c>
      <c r="P302" s="18">
        <f t="shared" si="40"/>
        <v>7.0865839590543258</v>
      </c>
      <c r="Q302" s="19">
        <f>-PV(MortgageCalculator!$B$9/12,B302,0,1,0)</f>
        <v>0.47399088881667206</v>
      </c>
      <c r="S302" s="20">
        <f t="shared" si="41"/>
        <v>3.3589762294261307</v>
      </c>
    </row>
    <row r="303" spans="1:19" ht="16.05" customHeight="1" x14ac:dyDescent="0.25">
      <c r="A303" s="15" t="s">
        <v>114</v>
      </c>
      <c r="B303" s="31">
        <v>300</v>
      </c>
      <c r="C303" s="16">
        <f t="shared" si="44"/>
        <v>1419.0862260077654</v>
      </c>
      <c r="D303" s="16">
        <f>IF(G302=0,0,IF(G302&lt;MortgageCalculator!$B$12,G302+E303,MortgageCalculator!$B$12))</f>
        <v>1422.6339415727848</v>
      </c>
      <c r="E303" s="16">
        <f>C303*MortgageCalculator!$B$5/12</f>
        <v>3.5477155650194132</v>
      </c>
      <c r="F303" s="16">
        <f t="shared" si="36"/>
        <v>1419.0862260077654</v>
      </c>
      <c r="G303" s="16">
        <f t="shared" si="42"/>
        <v>0</v>
      </c>
      <c r="H303" s="22">
        <f t="shared" si="43"/>
        <v>0</v>
      </c>
      <c r="J303" s="18">
        <f t="shared" si="37"/>
        <v>0</v>
      </c>
      <c r="K303" s="18">
        <f>IF(N302=0,0,IF(N302&lt;MortgageCalculator!$B$12+MortgageCalculator!$B$7,N302+L303,MortgageCalculator!$B$12+MortgageCalculator!$B$7))</f>
        <v>0</v>
      </c>
      <c r="L303" s="18">
        <f>J303*MortgageCalculator!$B$5/12</f>
        <v>0</v>
      </c>
      <c r="M303" s="18">
        <f t="shared" si="38"/>
        <v>0</v>
      </c>
      <c r="N303" s="18">
        <f t="shared" si="39"/>
        <v>0</v>
      </c>
      <c r="P303" s="18">
        <f t="shared" si="40"/>
        <v>3.5477155650194132</v>
      </c>
      <c r="Q303" s="19">
        <f>-PV(MortgageCalculator!$B$9/12,B303,0,1,0)</f>
        <v>0.4728088666500469</v>
      </c>
      <c r="S303" s="20">
        <f t="shared" si="41"/>
        <v>1.6773913754935594</v>
      </c>
    </row>
    <row r="304" spans="1:19" ht="16.05" customHeight="1" x14ac:dyDescent="0.25">
      <c r="A304" s="15" t="s">
        <v>115</v>
      </c>
      <c r="B304" s="31">
        <v>301</v>
      </c>
      <c r="C304" s="16">
        <f t="shared" si="44"/>
        <v>0</v>
      </c>
      <c r="D304" s="16">
        <f>IF(G303=0,0,IF(G303&lt;MortgageCalculator!$B$12,G303+E304,MortgageCalculator!$B$12))</f>
        <v>0</v>
      </c>
      <c r="E304" s="16">
        <f>C304*MortgageCalculator!$B$5/12</f>
        <v>0</v>
      </c>
      <c r="F304" s="16">
        <f t="shared" si="36"/>
        <v>0</v>
      </c>
      <c r="G304" s="16">
        <f t="shared" si="42"/>
        <v>0</v>
      </c>
      <c r="H304" s="22">
        <f t="shared" si="43"/>
        <v>0</v>
      </c>
      <c r="J304" s="18">
        <f t="shared" si="37"/>
        <v>0</v>
      </c>
      <c r="K304" s="18">
        <f>IF(N303=0,0,IF(N303&lt;MortgageCalculator!$B$12+MortgageCalculator!$B$7,N303+L304,MortgageCalculator!$B$12+MortgageCalculator!$B$7))</f>
        <v>0</v>
      </c>
      <c r="L304" s="18">
        <f>J304*MortgageCalculator!$B$5/12</f>
        <v>0</v>
      </c>
      <c r="M304" s="18">
        <f t="shared" si="38"/>
        <v>0</v>
      </c>
      <c r="N304" s="18">
        <f t="shared" si="39"/>
        <v>0</v>
      </c>
      <c r="P304" s="18">
        <f t="shared" si="40"/>
        <v>0</v>
      </c>
      <c r="Q304" s="19">
        <f>-PV(MortgageCalculator!$B$9/12,B304,0,1,0)</f>
        <v>0.47162979216962286</v>
      </c>
      <c r="S304" s="20">
        <f t="shared" si="41"/>
        <v>0</v>
      </c>
    </row>
    <row r="305" spans="1:19" ht="16.05" customHeight="1" x14ac:dyDescent="0.25">
      <c r="A305" s="15" t="s">
        <v>115</v>
      </c>
      <c r="B305" s="31">
        <v>302</v>
      </c>
      <c r="C305" s="16">
        <f t="shared" si="44"/>
        <v>0</v>
      </c>
      <c r="D305" s="16">
        <f>IF(G304=0,0,IF(G304&lt;MortgageCalculator!$B$12,G304+E305,MortgageCalculator!$B$12))</f>
        <v>0</v>
      </c>
      <c r="E305" s="16">
        <f>C305*MortgageCalculator!$B$5/12</f>
        <v>0</v>
      </c>
      <c r="F305" s="16">
        <f t="shared" si="36"/>
        <v>0</v>
      </c>
      <c r="G305" s="16">
        <f t="shared" si="42"/>
        <v>0</v>
      </c>
      <c r="H305" s="22">
        <f t="shared" si="43"/>
        <v>0</v>
      </c>
      <c r="J305" s="18">
        <f t="shared" si="37"/>
        <v>0</v>
      </c>
      <c r="K305" s="18">
        <f>IF(N304=0,0,IF(N304&lt;MortgageCalculator!$B$12+MortgageCalculator!$B$7,N304+L305,MortgageCalculator!$B$12+MortgageCalculator!$B$7))</f>
        <v>0</v>
      </c>
      <c r="L305" s="18">
        <f>J305*MortgageCalculator!$B$5/12</f>
        <v>0</v>
      </c>
      <c r="M305" s="18">
        <f t="shared" si="38"/>
        <v>0</v>
      </c>
      <c r="N305" s="18">
        <f t="shared" si="39"/>
        <v>0</v>
      </c>
      <c r="P305" s="18">
        <f t="shared" si="40"/>
        <v>0</v>
      </c>
      <c r="Q305" s="19">
        <f>-PV(MortgageCalculator!$B$9/12,B305,0,1,0)</f>
        <v>0.47045365802456157</v>
      </c>
      <c r="S305" s="20">
        <f t="shared" si="41"/>
        <v>0</v>
      </c>
    </row>
    <row r="306" spans="1:19" ht="16.05" customHeight="1" x14ac:dyDescent="0.25">
      <c r="A306" s="15" t="s">
        <v>115</v>
      </c>
      <c r="B306" s="31">
        <v>303</v>
      </c>
      <c r="C306" s="16">
        <f t="shared" si="44"/>
        <v>0</v>
      </c>
      <c r="D306" s="16">
        <f>IF(G305=0,0,IF(G305&lt;MortgageCalculator!$B$12,G305+E306,MortgageCalculator!$B$12))</f>
        <v>0</v>
      </c>
      <c r="E306" s="16">
        <f>C306*MortgageCalculator!$B$5/12</f>
        <v>0</v>
      </c>
      <c r="F306" s="16">
        <f t="shared" si="36"/>
        <v>0</v>
      </c>
      <c r="G306" s="16">
        <f t="shared" si="42"/>
        <v>0</v>
      </c>
      <c r="H306" s="22">
        <f t="shared" si="43"/>
        <v>0</v>
      </c>
      <c r="J306" s="18">
        <f t="shared" si="37"/>
        <v>0</v>
      </c>
      <c r="K306" s="18">
        <f>IF(N305=0,0,IF(N305&lt;MortgageCalculator!$B$12+MortgageCalculator!$B$7,N305+L306,MortgageCalculator!$B$12+MortgageCalculator!$B$7))</f>
        <v>0</v>
      </c>
      <c r="L306" s="18">
        <f>J306*MortgageCalculator!$B$5/12</f>
        <v>0</v>
      </c>
      <c r="M306" s="18">
        <f t="shared" si="38"/>
        <v>0</v>
      </c>
      <c r="N306" s="18">
        <f t="shared" si="39"/>
        <v>0</v>
      </c>
      <c r="P306" s="18">
        <f t="shared" si="40"/>
        <v>0</v>
      </c>
      <c r="Q306" s="19">
        <f>-PV(MortgageCalculator!$B$9/12,B306,0,1,0)</f>
        <v>0.4692804568823557</v>
      </c>
      <c r="S306" s="20">
        <f t="shared" si="41"/>
        <v>0</v>
      </c>
    </row>
    <row r="307" spans="1:19" ht="16.05" customHeight="1" x14ac:dyDescent="0.25">
      <c r="A307" s="15" t="s">
        <v>115</v>
      </c>
      <c r="B307" s="31">
        <v>304</v>
      </c>
      <c r="C307" s="16">
        <f t="shared" si="44"/>
        <v>0</v>
      </c>
      <c r="D307" s="16">
        <f>IF(G306=0,0,IF(G306&lt;MortgageCalculator!$B$12,G306+E307,MortgageCalculator!$B$12))</f>
        <v>0</v>
      </c>
      <c r="E307" s="16">
        <f>C307*MortgageCalculator!$B$5/12</f>
        <v>0</v>
      </c>
      <c r="F307" s="16">
        <f t="shared" si="36"/>
        <v>0</v>
      </c>
      <c r="G307" s="16">
        <f t="shared" si="42"/>
        <v>0</v>
      </c>
      <c r="H307" s="22">
        <f t="shared" si="43"/>
        <v>0</v>
      </c>
      <c r="J307" s="18">
        <f t="shared" si="37"/>
        <v>0</v>
      </c>
      <c r="K307" s="18">
        <f>IF(N306=0,0,IF(N306&lt;MortgageCalculator!$B$12+MortgageCalculator!$B$7,N306+L307,MortgageCalculator!$B$12+MortgageCalculator!$B$7))</f>
        <v>0</v>
      </c>
      <c r="L307" s="18">
        <f>J307*MortgageCalculator!$B$5/12</f>
        <v>0</v>
      </c>
      <c r="M307" s="18">
        <f t="shared" si="38"/>
        <v>0</v>
      </c>
      <c r="N307" s="18">
        <f t="shared" si="39"/>
        <v>0</v>
      </c>
      <c r="P307" s="18">
        <f t="shared" si="40"/>
        <v>0</v>
      </c>
      <c r="Q307" s="19">
        <f>-PV(MortgageCalculator!$B$9/12,B307,0,1,0)</f>
        <v>0.46811018142878358</v>
      </c>
      <c r="S307" s="20">
        <f t="shared" si="41"/>
        <v>0</v>
      </c>
    </row>
    <row r="308" spans="1:19" ht="16.05" customHeight="1" x14ac:dyDescent="0.25">
      <c r="A308" s="15" t="s">
        <v>115</v>
      </c>
      <c r="B308" s="31">
        <v>305</v>
      </c>
      <c r="C308" s="16">
        <f t="shared" si="44"/>
        <v>0</v>
      </c>
      <c r="D308" s="16">
        <f>IF(G307=0,0,IF(G307&lt;MortgageCalculator!$B$12,G307+E308,MortgageCalculator!$B$12))</f>
        <v>0</v>
      </c>
      <c r="E308" s="16">
        <f>C308*MortgageCalculator!$B$5/12</f>
        <v>0</v>
      </c>
      <c r="F308" s="16">
        <f t="shared" ref="F308:F363" si="45">D308-E308</f>
        <v>0</v>
      </c>
      <c r="G308" s="16">
        <f t="shared" si="42"/>
        <v>0</v>
      </c>
      <c r="H308" s="22">
        <f t="shared" si="43"/>
        <v>0</v>
      </c>
      <c r="J308" s="18">
        <f t="shared" ref="J308:J363" si="46">IF(ROUND(N307,0)&gt;0,N307,0)</f>
        <v>0</v>
      </c>
      <c r="K308" s="18">
        <f>IF(N307=0,0,IF(N307&lt;MortgageCalculator!$B$12+MortgageCalculator!$B$7,N307+L308,MortgageCalculator!$B$12+MortgageCalculator!$B$7))</f>
        <v>0</v>
      </c>
      <c r="L308" s="18">
        <f>J308*MortgageCalculator!$B$5/12</f>
        <v>0</v>
      </c>
      <c r="M308" s="18">
        <f t="shared" ref="M308:M363" si="47">IF(K308-L308&gt;N307,N307,K308-L308)</f>
        <v>0</v>
      </c>
      <c r="N308" s="18">
        <f t="shared" ref="N308:N363" si="48">J308-M308</f>
        <v>0</v>
      </c>
      <c r="P308" s="18">
        <f t="shared" ref="P308:P363" si="49">E308-L308</f>
        <v>0</v>
      </c>
      <c r="Q308" s="19">
        <f>-PV(MortgageCalculator!$B$9/12,B308,0,1,0)</f>
        <v>0.46694282436786411</v>
      </c>
      <c r="S308" s="20">
        <f t="shared" si="41"/>
        <v>0</v>
      </c>
    </row>
    <row r="309" spans="1:19" ht="16.05" customHeight="1" x14ac:dyDescent="0.25">
      <c r="A309" s="15" t="s">
        <v>115</v>
      </c>
      <c r="B309" s="31">
        <v>306</v>
      </c>
      <c r="C309" s="16">
        <f t="shared" si="44"/>
        <v>0</v>
      </c>
      <c r="D309" s="16">
        <f>IF(G308=0,0,IF(G308&lt;MortgageCalculator!$B$12,G308+E309,MortgageCalculator!$B$12))</f>
        <v>0</v>
      </c>
      <c r="E309" s="16">
        <f>C309*MortgageCalculator!$B$5/12</f>
        <v>0</v>
      </c>
      <c r="F309" s="16">
        <f t="shared" si="45"/>
        <v>0</v>
      </c>
      <c r="G309" s="16">
        <f t="shared" si="42"/>
        <v>0</v>
      </c>
      <c r="H309" s="22">
        <f t="shared" si="43"/>
        <v>0</v>
      </c>
      <c r="J309" s="18">
        <f t="shared" si="46"/>
        <v>0</v>
      </c>
      <c r="K309" s="18">
        <f>IF(N308=0,0,IF(N308&lt;MortgageCalculator!$B$12+MortgageCalculator!$B$7,N308+L309,MortgageCalculator!$B$12+MortgageCalculator!$B$7))</f>
        <v>0</v>
      </c>
      <c r="L309" s="18">
        <f>J309*MortgageCalculator!$B$5/12</f>
        <v>0</v>
      </c>
      <c r="M309" s="18">
        <f t="shared" si="47"/>
        <v>0</v>
      </c>
      <c r="N309" s="18">
        <f t="shared" si="48"/>
        <v>0</v>
      </c>
      <c r="P309" s="18">
        <f t="shared" si="49"/>
        <v>0</v>
      </c>
      <c r="Q309" s="19">
        <f>-PV(MortgageCalculator!$B$9/12,B309,0,1,0)</f>
        <v>0.46577837842180947</v>
      </c>
      <c r="S309" s="20">
        <f t="shared" si="41"/>
        <v>0</v>
      </c>
    </row>
    <row r="310" spans="1:19" ht="16.05" customHeight="1" x14ac:dyDescent="0.25">
      <c r="A310" s="15" t="s">
        <v>115</v>
      </c>
      <c r="B310" s="31">
        <v>307</v>
      </c>
      <c r="C310" s="16">
        <f t="shared" si="44"/>
        <v>0</v>
      </c>
      <c r="D310" s="16">
        <f>IF(G309=0,0,IF(G309&lt;MortgageCalculator!$B$12,G309+E310,MortgageCalculator!$B$12))</f>
        <v>0</v>
      </c>
      <c r="E310" s="16">
        <f>C310*MortgageCalculator!$B$5/12</f>
        <v>0</v>
      </c>
      <c r="F310" s="16">
        <f t="shared" si="45"/>
        <v>0</v>
      </c>
      <c r="G310" s="16">
        <f t="shared" si="42"/>
        <v>0</v>
      </c>
      <c r="H310" s="22">
        <f t="shared" si="43"/>
        <v>0</v>
      </c>
      <c r="J310" s="18">
        <f t="shared" si="46"/>
        <v>0</v>
      </c>
      <c r="K310" s="18">
        <f>IF(N309=0,0,IF(N309&lt;MortgageCalculator!$B$12+MortgageCalculator!$B$7,N309+L310,MortgageCalculator!$B$12+MortgageCalculator!$B$7))</f>
        <v>0</v>
      </c>
      <c r="L310" s="18">
        <f>J310*MortgageCalculator!$B$5/12</f>
        <v>0</v>
      </c>
      <c r="M310" s="18">
        <f t="shared" si="47"/>
        <v>0</v>
      </c>
      <c r="N310" s="18">
        <f t="shared" si="48"/>
        <v>0</v>
      </c>
      <c r="P310" s="18">
        <f t="shared" si="49"/>
        <v>0</v>
      </c>
      <c r="Q310" s="19">
        <f>-PV(MortgageCalculator!$B$9/12,B310,0,1,0)</f>
        <v>0.46461683633098211</v>
      </c>
      <c r="S310" s="20">
        <f t="shared" si="41"/>
        <v>0</v>
      </c>
    </row>
    <row r="311" spans="1:19" ht="16.05" customHeight="1" x14ac:dyDescent="0.25">
      <c r="A311" s="15" t="s">
        <v>115</v>
      </c>
      <c r="B311" s="31">
        <v>308</v>
      </c>
      <c r="C311" s="16">
        <f t="shared" si="44"/>
        <v>0</v>
      </c>
      <c r="D311" s="16">
        <f>IF(G310=0,0,IF(G310&lt;MortgageCalculator!$B$12,G310+E311,MortgageCalculator!$B$12))</f>
        <v>0</v>
      </c>
      <c r="E311" s="16">
        <f>C311*MortgageCalculator!$B$5/12</f>
        <v>0</v>
      </c>
      <c r="F311" s="16">
        <f t="shared" si="45"/>
        <v>0</v>
      </c>
      <c r="G311" s="16">
        <f t="shared" si="42"/>
        <v>0</v>
      </c>
      <c r="H311" s="22">
        <f t="shared" si="43"/>
        <v>0</v>
      </c>
      <c r="J311" s="18">
        <f t="shared" si="46"/>
        <v>0</v>
      </c>
      <c r="K311" s="18">
        <f>IF(N310=0,0,IF(N310&lt;MortgageCalculator!$B$12+MortgageCalculator!$B$7,N310+L311,MortgageCalculator!$B$12+MortgageCalculator!$B$7))</f>
        <v>0</v>
      </c>
      <c r="L311" s="18">
        <f>J311*MortgageCalculator!$B$5/12</f>
        <v>0</v>
      </c>
      <c r="M311" s="18">
        <f t="shared" si="47"/>
        <v>0</v>
      </c>
      <c r="N311" s="18">
        <f t="shared" si="48"/>
        <v>0</v>
      </c>
      <c r="P311" s="18">
        <f t="shared" si="49"/>
        <v>0</v>
      </c>
      <c r="Q311" s="19">
        <f>-PV(MortgageCalculator!$B$9/12,B311,0,1,0)</f>
        <v>0.46345819085384743</v>
      </c>
      <c r="S311" s="20">
        <f t="shared" si="41"/>
        <v>0</v>
      </c>
    </row>
    <row r="312" spans="1:19" ht="16.05" customHeight="1" x14ac:dyDescent="0.25">
      <c r="A312" s="15" t="s">
        <v>115</v>
      </c>
      <c r="B312" s="31">
        <v>309</v>
      </c>
      <c r="C312" s="16">
        <f t="shared" si="44"/>
        <v>0</v>
      </c>
      <c r="D312" s="16">
        <f>IF(G311=0,0,IF(G311&lt;MortgageCalculator!$B$12,G311+E312,MortgageCalculator!$B$12))</f>
        <v>0</v>
      </c>
      <c r="E312" s="16">
        <f>C312*MortgageCalculator!$B$5/12</f>
        <v>0</v>
      </c>
      <c r="F312" s="16">
        <f t="shared" si="45"/>
        <v>0</v>
      </c>
      <c r="G312" s="16">
        <f t="shared" si="42"/>
        <v>0</v>
      </c>
      <c r="H312" s="22">
        <f t="shared" si="43"/>
        <v>0</v>
      </c>
      <c r="J312" s="18">
        <f t="shared" si="46"/>
        <v>0</v>
      </c>
      <c r="K312" s="18">
        <f>IF(N311=0,0,IF(N311&lt;MortgageCalculator!$B$12+MortgageCalculator!$B$7,N311+L312,MortgageCalculator!$B$12+MortgageCalculator!$B$7))</f>
        <v>0</v>
      </c>
      <c r="L312" s="18">
        <f>J312*MortgageCalculator!$B$5/12</f>
        <v>0</v>
      </c>
      <c r="M312" s="18">
        <f t="shared" si="47"/>
        <v>0</v>
      </c>
      <c r="N312" s="18">
        <f t="shared" si="48"/>
        <v>0</v>
      </c>
      <c r="P312" s="18">
        <f t="shared" si="49"/>
        <v>0</v>
      </c>
      <c r="Q312" s="19">
        <f>-PV(MortgageCalculator!$B$9/12,B312,0,1,0)</f>
        <v>0.46230243476693011</v>
      </c>
      <c r="S312" s="20">
        <f t="shared" si="41"/>
        <v>0</v>
      </c>
    </row>
    <row r="313" spans="1:19" ht="16.05" customHeight="1" x14ac:dyDescent="0.25">
      <c r="A313" s="15" t="s">
        <v>115</v>
      </c>
      <c r="B313" s="31">
        <v>310</v>
      </c>
      <c r="C313" s="16">
        <f t="shared" si="44"/>
        <v>0</v>
      </c>
      <c r="D313" s="16">
        <f>IF(G312=0,0,IF(G312&lt;MortgageCalculator!$B$12,G312+E313,MortgageCalculator!$B$12))</f>
        <v>0</v>
      </c>
      <c r="E313" s="16">
        <f>C313*MortgageCalculator!$B$5/12</f>
        <v>0</v>
      </c>
      <c r="F313" s="16">
        <f t="shared" si="45"/>
        <v>0</v>
      </c>
      <c r="G313" s="16">
        <f t="shared" si="42"/>
        <v>0</v>
      </c>
      <c r="H313" s="22">
        <f t="shared" si="43"/>
        <v>0</v>
      </c>
      <c r="J313" s="18">
        <f t="shared" si="46"/>
        <v>0</v>
      </c>
      <c r="K313" s="18">
        <f>IF(N312=0,0,IF(N312&lt;MortgageCalculator!$B$12+MortgageCalculator!$B$7,N312+L313,MortgageCalculator!$B$12+MortgageCalculator!$B$7))</f>
        <v>0</v>
      </c>
      <c r="L313" s="18">
        <f>J313*MortgageCalculator!$B$5/12</f>
        <v>0</v>
      </c>
      <c r="M313" s="18">
        <f t="shared" si="47"/>
        <v>0</v>
      </c>
      <c r="N313" s="18">
        <f t="shared" si="48"/>
        <v>0</v>
      </c>
      <c r="P313" s="18">
        <f t="shared" si="49"/>
        <v>0</v>
      </c>
      <c r="Q313" s="19">
        <f>-PV(MortgageCalculator!$B$9/12,B313,0,1,0)</f>
        <v>0.46114956086476833</v>
      </c>
      <c r="S313" s="20">
        <f t="shared" si="41"/>
        <v>0</v>
      </c>
    </row>
    <row r="314" spans="1:19" ht="16.05" customHeight="1" x14ac:dyDescent="0.25">
      <c r="A314" s="15" t="s">
        <v>115</v>
      </c>
      <c r="B314" s="31">
        <v>311</v>
      </c>
      <c r="C314" s="16">
        <f t="shared" si="44"/>
        <v>0</v>
      </c>
      <c r="D314" s="16">
        <f>IF(G313=0,0,IF(G313&lt;MortgageCalculator!$B$12,G313+E314,MortgageCalculator!$B$12))</f>
        <v>0</v>
      </c>
      <c r="E314" s="16">
        <f>C314*MortgageCalculator!$B$5/12</f>
        <v>0</v>
      </c>
      <c r="F314" s="16">
        <f t="shared" si="45"/>
        <v>0</v>
      </c>
      <c r="G314" s="16">
        <f t="shared" si="42"/>
        <v>0</v>
      </c>
      <c r="H314" s="22">
        <f t="shared" si="43"/>
        <v>0</v>
      </c>
      <c r="J314" s="18">
        <f t="shared" si="46"/>
        <v>0</v>
      </c>
      <c r="K314" s="18">
        <f>IF(N313=0,0,IF(N313&lt;MortgageCalculator!$B$12+MortgageCalculator!$B$7,N313+L314,MortgageCalculator!$B$12+MortgageCalculator!$B$7))</f>
        <v>0</v>
      </c>
      <c r="L314" s="18">
        <f>J314*MortgageCalculator!$B$5/12</f>
        <v>0</v>
      </c>
      <c r="M314" s="18">
        <f t="shared" si="47"/>
        <v>0</v>
      </c>
      <c r="N314" s="18">
        <f t="shared" si="48"/>
        <v>0</v>
      </c>
      <c r="P314" s="18">
        <f t="shared" si="49"/>
        <v>0</v>
      </c>
      <c r="Q314" s="19">
        <f>-PV(MortgageCalculator!$B$9/12,B314,0,1,0)</f>
        <v>0.45999956195986869</v>
      </c>
      <c r="S314" s="20">
        <f t="shared" si="41"/>
        <v>0</v>
      </c>
    </row>
    <row r="315" spans="1:19" ht="16.05" customHeight="1" x14ac:dyDescent="0.25">
      <c r="A315" s="15" t="s">
        <v>115</v>
      </c>
      <c r="B315" s="31">
        <v>312</v>
      </c>
      <c r="C315" s="16">
        <f t="shared" si="44"/>
        <v>0</v>
      </c>
      <c r="D315" s="16">
        <f>IF(G314=0,0,IF(G314&lt;MortgageCalculator!$B$12,G314+E315,MortgageCalculator!$B$12))</f>
        <v>0</v>
      </c>
      <c r="E315" s="16">
        <f>C315*MortgageCalculator!$B$5/12</f>
        <v>0</v>
      </c>
      <c r="F315" s="16">
        <f t="shared" si="45"/>
        <v>0</v>
      </c>
      <c r="G315" s="16">
        <f t="shared" si="42"/>
        <v>0</v>
      </c>
      <c r="H315" s="22">
        <f t="shared" si="43"/>
        <v>0</v>
      </c>
      <c r="J315" s="18">
        <f t="shared" si="46"/>
        <v>0</v>
      </c>
      <c r="K315" s="18">
        <f>IF(N314=0,0,IF(N314&lt;MortgageCalculator!$B$12+MortgageCalculator!$B$7,N314+L315,MortgageCalculator!$B$12+MortgageCalculator!$B$7))</f>
        <v>0</v>
      </c>
      <c r="L315" s="18">
        <f>J315*MortgageCalculator!$B$5/12</f>
        <v>0</v>
      </c>
      <c r="M315" s="18">
        <f t="shared" si="47"/>
        <v>0</v>
      </c>
      <c r="N315" s="18">
        <f t="shared" si="48"/>
        <v>0</v>
      </c>
      <c r="P315" s="18">
        <f t="shared" si="49"/>
        <v>0</v>
      </c>
      <c r="Q315" s="19">
        <f>-PV(MortgageCalculator!$B$9/12,B315,0,1,0)</f>
        <v>0.45885243088266203</v>
      </c>
      <c r="S315" s="20">
        <f t="shared" si="41"/>
        <v>0</v>
      </c>
    </row>
    <row r="316" spans="1:19" ht="16.05" customHeight="1" x14ac:dyDescent="0.25">
      <c r="A316" s="15" t="s">
        <v>116</v>
      </c>
      <c r="B316" s="31">
        <v>313</v>
      </c>
      <c r="C316" s="16">
        <f t="shared" si="44"/>
        <v>0</v>
      </c>
      <c r="D316" s="16">
        <f>IF(G315=0,0,IF(G315&lt;MortgageCalculator!$B$12,G315+E316,MortgageCalculator!$B$12))</f>
        <v>0</v>
      </c>
      <c r="E316" s="16">
        <f>C316*MortgageCalculator!$B$5/12</f>
        <v>0</v>
      </c>
      <c r="F316" s="16">
        <f t="shared" si="45"/>
        <v>0</v>
      </c>
      <c r="G316" s="16">
        <f t="shared" si="42"/>
        <v>0</v>
      </c>
      <c r="H316" s="22">
        <f t="shared" si="43"/>
        <v>0</v>
      </c>
      <c r="J316" s="18">
        <f t="shared" si="46"/>
        <v>0</v>
      </c>
      <c r="K316" s="18">
        <f>IF(N315=0,0,IF(N315&lt;MortgageCalculator!$B$12+MortgageCalculator!$B$7,N315+L316,MortgageCalculator!$B$12+MortgageCalculator!$B$7))</f>
        <v>0</v>
      </c>
      <c r="L316" s="18">
        <f>J316*MortgageCalculator!$B$5/12</f>
        <v>0</v>
      </c>
      <c r="M316" s="18">
        <f t="shared" si="47"/>
        <v>0</v>
      </c>
      <c r="N316" s="18">
        <f t="shared" si="48"/>
        <v>0</v>
      </c>
      <c r="P316" s="18">
        <f t="shared" si="49"/>
        <v>0</v>
      </c>
      <c r="Q316" s="19">
        <f>-PV(MortgageCalculator!$B$9/12,B316,0,1,0)</f>
        <v>0.4577081604814584</v>
      </c>
      <c r="S316" s="20">
        <f t="shared" si="41"/>
        <v>0</v>
      </c>
    </row>
    <row r="317" spans="1:19" ht="16.05" customHeight="1" x14ac:dyDescent="0.25">
      <c r="A317" s="15" t="s">
        <v>116</v>
      </c>
      <c r="B317" s="31">
        <v>314</v>
      </c>
      <c r="C317" s="16">
        <f t="shared" si="44"/>
        <v>0</v>
      </c>
      <c r="D317" s="16">
        <f>IF(G316=0,0,IF(G316&lt;MortgageCalculator!$B$12,G316+E317,MortgageCalculator!$B$12))</f>
        <v>0</v>
      </c>
      <c r="E317" s="16">
        <f>C317*MortgageCalculator!$B$5/12</f>
        <v>0</v>
      </c>
      <c r="F317" s="16">
        <f t="shared" si="45"/>
        <v>0</v>
      </c>
      <c r="G317" s="16">
        <f t="shared" si="42"/>
        <v>0</v>
      </c>
      <c r="H317" s="22">
        <f t="shared" si="43"/>
        <v>0</v>
      </c>
      <c r="J317" s="18">
        <f t="shared" si="46"/>
        <v>0</v>
      </c>
      <c r="K317" s="18">
        <f>IF(N316=0,0,IF(N316&lt;MortgageCalculator!$B$12+MortgageCalculator!$B$7,N316+L317,MortgageCalculator!$B$12+MortgageCalculator!$B$7))</f>
        <v>0</v>
      </c>
      <c r="L317" s="18">
        <f>J317*MortgageCalculator!$B$5/12</f>
        <v>0</v>
      </c>
      <c r="M317" s="18">
        <f t="shared" si="47"/>
        <v>0</v>
      </c>
      <c r="N317" s="18">
        <f t="shared" si="48"/>
        <v>0</v>
      </c>
      <c r="P317" s="18">
        <f t="shared" si="49"/>
        <v>0</v>
      </c>
      <c r="Q317" s="19">
        <f>-PV(MortgageCalculator!$B$9/12,B317,0,1,0)</f>
        <v>0.4565667436224024</v>
      </c>
      <c r="S317" s="20">
        <f t="shared" si="41"/>
        <v>0</v>
      </c>
    </row>
    <row r="318" spans="1:19" ht="16.05" customHeight="1" x14ac:dyDescent="0.25">
      <c r="A318" s="15" t="s">
        <v>116</v>
      </c>
      <c r="B318" s="31">
        <v>315</v>
      </c>
      <c r="C318" s="16">
        <f t="shared" si="44"/>
        <v>0</v>
      </c>
      <c r="D318" s="16">
        <f>IF(G317=0,0,IF(G317&lt;MortgageCalculator!$B$12,G317+E318,MortgageCalculator!$B$12))</f>
        <v>0</v>
      </c>
      <c r="E318" s="16">
        <f>C318*MortgageCalculator!$B$5/12</f>
        <v>0</v>
      </c>
      <c r="F318" s="16">
        <f t="shared" si="45"/>
        <v>0</v>
      </c>
      <c r="G318" s="16">
        <f t="shared" si="42"/>
        <v>0</v>
      </c>
      <c r="H318" s="22">
        <f t="shared" si="43"/>
        <v>0</v>
      </c>
      <c r="J318" s="18">
        <f t="shared" si="46"/>
        <v>0</v>
      </c>
      <c r="K318" s="18">
        <f>IF(N317=0,0,IF(N317&lt;MortgageCalculator!$B$12+MortgageCalculator!$B$7,N317+L318,MortgageCalculator!$B$12+MortgageCalculator!$B$7))</f>
        <v>0</v>
      </c>
      <c r="L318" s="18">
        <f>J318*MortgageCalculator!$B$5/12</f>
        <v>0</v>
      </c>
      <c r="M318" s="18">
        <f t="shared" si="47"/>
        <v>0</v>
      </c>
      <c r="N318" s="18">
        <f t="shared" si="48"/>
        <v>0</v>
      </c>
      <c r="P318" s="18">
        <f t="shared" si="49"/>
        <v>0</v>
      </c>
      <c r="Q318" s="19">
        <f>-PV(MortgageCalculator!$B$9/12,B318,0,1,0)</f>
        <v>0.4554281731894288</v>
      </c>
      <c r="S318" s="20">
        <f t="shared" si="41"/>
        <v>0</v>
      </c>
    </row>
    <row r="319" spans="1:19" ht="16.05" customHeight="1" x14ac:dyDescent="0.25">
      <c r="A319" s="15" t="s">
        <v>116</v>
      </c>
      <c r="B319" s="31">
        <v>316</v>
      </c>
      <c r="C319" s="16">
        <f t="shared" si="44"/>
        <v>0</v>
      </c>
      <c r="D319" s="16">
        <f>IF(G318=0,0,IF(G318&lt;MortgageCalculator!$B$12,G318+E319,MortgageCalculator!$B$12))</f>
        <v>0</v>
      </c>
      <c r="E319" s="16">
        <f>C319*MortgageCalculator!$B$5/12</f>
        <v>0</v>
      </c>
      <c r="F319" s="16">
        <f t="shared" si="45"/>
        <v>0</v>
      </c>
      <c r="G319" s="16">
        <f t="shared" si="42"/>
        <v>0</v>
      </c>
      <c r="H319" s="22">
        <f t="shared" si="43"/>
        <v>0</v>
      </c>
      <c r="J319" s="18">
        <f t="shared" si="46"/>
        <v>0</v>
      </c>
      <c r="K319" s="18">
        <f>IF(N318=0,0,IF(N318&lt;MortgageCalculator!$B$12+MortgageCalculator!$B$7,N318+L319,MortgageCalculator!$B$12+MortgageCalculator!$B$7))</f>
        <v>0</v>
      </c>
      <c r="L319" s="18">
        <f>J319*MortgageCalculator!$B$5/12</f>
        <v>0</v>
      </c>
      <c r="M319" s="18">
        <f t="shared" si="47"/>
        <v>0</v>
      </c>
      <c r="N319" s="18">
        <f t="shared" si="48"/>
        <v>0</v>
      </c>
      <c r="P319" s="18">
        <f t="shared" si="49"/>
        <v>0</v>
      </c>
      <c r="Q319" s="19">
        <f>-PV(MortgageCalculator!$B$9/12,B319,0,1,0)</f>
        <v>0.45429244208421837</v>
      </c>
      <c r="S319" s="20">
        <f t="shared" si="41"/>
        <v>0</v>
      </c>
    </row>
    <row r="320" spans="1:19" ht="16.05" customHeight="1" x14ac:dyDescent="0.25">
      <c r="A320" s="15" t="s">
        <v>116</v>
      </c>
      <c r="B320" s="31">
        <v>317</v>
      </c>
      <c r="C320" s="16">
        <f t="shared" si="44"/>
        <v>0</v>
      </c>
      <c r="D320" s="16">
        <f>IF(G319=0,0,IF(G319&lt;MortgageCalculator!$B$12,G319+E320,MortgageCalculator!$B$12))</f>
        <v>0</v>
      </c>
      <c r="E320" s="16">
        <f>C320*MortgageCalculator!$B$5/12</f>
        <v>0</v>
      </c>
      <c r="F320" s="16">
        <f t="shared" si="45"/>
        <v>0</v>
      </c>
      <c r="G320" s="16">
        <f t="shared" si="42"/>
        <v>0</v>
      </c>
      <c r="H320" s="22">
        <f t="shared" si="43"/>
        <v>0</v>
      </c>
      <c r="J320" s="18">
        <f t="shared" si="46"/>
        <v>0</v>
      </c>
      <c r="K320" s="18">
        <f>IF(N319=0,0,IF(N319&lt;MortgageCalculator!$B$12+MortgageCalculator!$B$7,N319+L320,MortgageCalculator!$B$12+MortgageCalculator!$B$7))</f>
        <v>0</v>
      </c>
      <c r="L320" s="18">
        <f>J320*MortgageCalculator!$B$5/12</f>
        <v>0</v>
      </c>
      <c r="M320" s="18">
        <f t="shared" si="47"/>
        <v>0</v>
      </c>
      <c r="N320" s="18">
        <f t="shared" si="48"/>
        <v>0</v>
      </c>
      <c r="P320" s="18">
        <f t="shared" si="49"/>
        <v>0</v>
      </c>
      <c r="Q320" s="19">
        <f>-PV(MortgageCalculator!$B$9/12,B320,0,1,0)</f>
        <v>0.45315954322615287</v>
      </c>
      <c r="S320" s="20">
        <f t="shared" si="41"/>
        <v>0</v>
      </c>
    </row>
    <row r="321" spans="1:19" ht="16.05" customHeight="1" x14ac:dyDescent="0.25">
      <c r="A321" s="15" t="s">
        <v>116</v>
      </c>
      <c r="B321" s="31">
        <v>318</v>
      </c>
      <c r="C321" s="16">
        <f t="shared" si="44"/>
        <v>0</v>
      </c>
      <c r="D321" s="16">
        <f>IF(G320=0,0,IF(G320&lt;MortgageCalculator!$B$12,G320+E321,MortgageCalculator!$B$12))</f>
        <v>0</v>
      </c>
      <c r="E321" s="16">
        <f>C321*MortgageCalculator!$B$5/12</f>
        <v>0</v>
      </c>
      <c r="F321" s="16">
        <f t="shared" si="45"/>
        <v>0</v>
      </c>
      <c r="G321" s="16">
        <f t="shared" si="42"/>
        <v>0</v>
      </c>
      <c r="H321" s="22">
        <f t="shared" si="43"/>
        <v>0</v>
      </c>
      <c r="J321" s="18">
        <f t="shared" si="46"/>
        <v>0</v>
      </c>
      <c r="K321" s="18">
        <f>IF(N320=0,0,IF(N320&lt;MortgageCalculator!$B$12+MortgageCalculator!$B$7,N320+L321,MortgageCalculator!$B$12+MortgageCalculator!$B$7))</f>
        <v>0</v>
      </c>
      <c r="L321" s="18">
        <f>J321*MortgageCalculator!$B$5/12</f>
        <v>0</v>
      </c>
      <c r="M321" s="18">
        <f t="shared" si="47"/>
        <v>0</v>
      </c>
      <c r="N321" s="18">
        <f t="shared" si="48"/>
        <v>0</v>
      </c>
      <c r="P321" s="18">
        <f t="shared" si="49"/>
        <v>0</v>
      </c>
      <c r="Q321" s="19">
        <f>-PV(MortgageCalculator!$B$9/12,B321,0,1,0)</f>
        <v>0.4520294695522723</v>
      </c>
      <c r="S321" s="20">
        <f t="shared" si="41"/>
        <v>0</v>
      </c>
    </row>
    <row r="322" spans="1:19" ht="16.05" customHeight="1" x14ac:dyDescent="0.25">
      <c r="A322" s="15" t="s">
        <v>116</v>
      </c>
      <c r="B322" s="31">
        <v>319</v>
      </c>
      <c r="C322" s="16">
        <f t="shared" si="44"/>
        <v>0</v>
      </c>
      <c r="D322" s="16">
        <f>IF(G321=0,0,IF(G321&lt;MortgageCalculator!$B$12,G321+E322,MortgageCalculator!$B$12))</f>
        <v>0</v>
      </c>
      <c r="E322" s="16">
        <f>C322*MortgageCalculator!$B$5/12</f>
        <v>0</v>
      </c>
      <c r="F322" s="16">
        <f t="shared" si="45"/>
        <v>0</v>
      </c>
      <c r="G322" s="16">
        <f t="shared" si="42"/>
        <v>0</v>
      </c>
      <c r="H322" s="22">
        <f t="shared" si="43"/>
        <v>0</v>
      </c>
      <c r="J322" s="18">
        <f t="shared" si="46"/>
        <v>0</v>
      </c>
      <c r="K322" s="18">
        <f>IF(N321=0,0,IF(N321&lt;MortgageCalculator!$B$12+MortgageCalculator!$B$7,N321+L322,MortgageCalculator!$B$12+MortgageCalculator!$B$7))</f>
        <v>0</v>
      </c>
      <c r="L322" s="18">
        <f>J322*MortgageCalculator!$B$5/12</f>
        <v>0</v>
      </c>
      <c r="M322" s="18">
        <f t="shared" si="47"/>
        <v>0</v>
      </c>
      <c r="N322" s="18">
        <f t="shared" si="48"/>
        <v>0</v>
      </c>
      <c r="P322" s="18">
        <f t="shared" si="49"/>
        <v>0</v>
      </c>
      <c r="Q322" s="19">
        <f>-PV(MortgageCalculator!$B$9/12,B322,0,1,0)</f>
        <v>0.45090221401722935</v>
      </c>
      <c r="S322" s="20">
        <f t="shared" si="41"/>
        <v>0</v>
      </c>
    </row>
    <row r="323" spans="1:19" ht="16.05" customHeight="1" x14ac:dyDescent="0.25">
      <c r="A323" s="15" t="s">
        <v>116</v>
      </c>
      <c r="B323" s="31">
        <v>320</v>
      </c>
      <c r="C323" s="16">
        <f t="shared" si="44"/>
        <v>0</v>
      </c>
      <c r="D323" s="16">
        <f>IF(G322=0,0,IF(G322&lt;MortgageCalculator!$B$12,G322+E323,MortgageCalculator!$B$12))</f>
        <v>0</v>
      </c>
      <c r="E323" s="16">
        <f>C323*MortgageCalculator!$B$5/12</f>
        <v>0</v>
      </c>
      <c r="F323" s="16">
        <f t="shared" si="45"/>
        <v>0</v>
      </c>
      <c r="G323" s="16">
        <f t="shared" si="42"/>
        <v>0</v>
      </c>
      <c r="H323" s="22">
        <f t="shared" si="43"/>
        <v>0</v>
      </c>
      <c r="J323" s="18">
        <f t="shared" si="46"/>
        <v>0</v>
      </c>
      <c r="K323" s="18">
        <f>IF(N322=0,0,IF(N322&lt;MortgageCalculator!$B$12+MortgageCalculator!$B$7,N322+L323,MortgageCalculator!$B$12+MortgageCalculator!$B$7))</f>
        <v>0</v>
      </c>
      <c r="L323" s="18">
        <f>J323*MortgageCalculator!$B$5/12</f>
        <v>0</v>
      </c>
      <c r="M323" s="18">
        <f t="shared" si="47"/>
        <v>0</v>
      </c>
      <c r="N323" s="18">
        <f t="shared" si="48"/>
        <v>0</v>
      </c>
      <c r="P323" s="18">
        <f t="shared" si="49"/>
        <v>0</v>
      </c>
      <c r="Q323" s="19">
        <f>-PV(MortgageCalculator!$B$9/12,B323,0,1,0)</f>
        <v>0.44977776959324606</v>
      </c>
      <c r="S323" s="20">
        <f t="shared" si="41"/>
        <v>0</v>
      </c>
    </row>
    <row r="324" spans="1:19" ht="16.05" customHeight="1" x14ac:dyDescent="0.25">
      <c r="A324" s="15" t="s">
        <v>116</v>
      </c>
      <c r="B324" s="31">
        <v>321</v>
      </c>
      <c r="C324" s="16">
        <f t="shared" si="44"/>
        <v>0</v>
      </c>
      <c r="D324" s="16">
        <f>IF(G323=0,0,IF(G323&lt;MortgageCalculator!$B$12,G323+E324,MortgageCalculator!$B$12))</f>
        <v>0</v>
      </c>
      <c r="E324" s="16">
        <f>C324*MortgageCalculator!$B$5/12</f>
        <v>0</v>
      </c>
      <c r="F324" s="16">
        <f t="shared" si="45"/>
        <v>0</v>
      </c>
      <c r="G324" s="16">
        <f t="shared" si="42"/>
        <v>0</v>
      </c>
      <c r="H324" s="22">
        <f t="shared" si="43"/>
        <v>0</v>
      </c>
      <c r="J324" s="18">
        <f t="shared" si="46"/>
        <v>0</v>
      </c>
      <c r="K324" s="18">
        <f>IF(N323=0,0,IF(N323&lt;MortgageCalculator!$B$12+MortgageCalculator!$B$7,N323+L324,MortgageCalculator!$B$12+MortgageCalculator!$B$7))</f>
        <v>0</v>
      </c>
      <c r="L324" s="18">
        <f>J324*MortgageCalculator!$B$5/12</f>
        <v>0</v>
      </c>
      <c r="M324" s="18">
        <f t="shared" si="47"/>
        <v>0</v>
      </c>
      <c r="N324" s="18">
        <f t="shared" si="48"/>
        <v>0</v>
      </c>
      <c r="P324" s="18">
        <f t="shared" si="49"/>
        <v>0</v>
      </c>
      <c r="Q324" s="19">
        <f>-PV(MortgageCalculator!$B$9/12,B324,0,1,0)</f>
        <v>0.44865612927007092</v>
      </c>
      <c r="S324" s="20">
        <f t="shared" ref="S324:S363" si="50">P324*Q324</f>
        <v>0</v>
      </c>
    </row>
    <row r="325" spans="1:19" ht="16.05" customHeight="1" x14ac:dyDescent="0.25">
      <c r="A325" s="15" t="s">
        <v>116</v>
      </c>
      <c r="B325" s="31">
        <v>322</v>
      </c>
      <c r="C325" s="16">
        <f t="shared" si="44"/>
        <v>0</v>
      </c>
      <c r="D325" s="16">
        <f>IF(G324=0,0,IF(G324&lt;MortgageCalculator!$B$12,G324+E325,MortgageCalculator!$B$12))</f>
        <v>0</v>
      </c>
      <c r="E325" s="16">
        <f>C325*MortgageCalculator!$B$5/12</f>
        <v>0</v>
      </c>
      <c r="F325" s="16">
        <f t="shared" si="45"/>
        <v>0</v>
      </c>
      <c r="G325" s="16">
        <f t="shared" ref="G325:G363" si="51">IF(ROUND(C325-F325,0)=0,0,C325-F325)</f>
        <v>0</v>
      </c>
      <c r="H325" s="22">
        <f t="shared" ref="H325:H363" si="52">G325/$C$4</f>
        <v>0</v>
      </c>
      <c r="J325" s="18">
        <f t="shared" si="46"/>
        <v>0</v>
      </c>
      <c r="K325" s="18">
        <f>IF(N324=0,0,IF(N324&lt;MortgageCalculator!$B$12+MortgageCalculator!$B$7,N324+L325,MortgageCalculator!$B$12+MortgageCalculator!$B$7))</f>
        <v>0</v>
      </c>
      <c r="L325" s="18">
        <f>J325*MortgageCalculator!$B$5/12</f>
        <v>0</v>
      </c>
      <c r="M325" s="18">
        <f t="shared" si="47"/>
        <v>0</v>
      </c>
      <c r="N325" s="18">
        <f t="shared" si="48"/>
        <v>0</v>
      </c>
      <c r="P325" s="18">
        <f t="shared" si="49"/>
        <v>0</v>
      </c>
      <c r="Q325" s="19">
        <f>-PV(MortgageCalculator!$B$9/12,B325,0,1,0)</f>
        <v>0.44753728605493359</v>
      </c>
      <c r="S325" s="20">
        <f t="shared" si="50"/>
        <v>0</v>
      </c>
    </row>
    <row r="326" spans="1:19" ht="16.05" customHeight="1" x14ac:dyDescent="0.25">
      <c r="A326" s="15" t="s">
        <v>116</v>
      </c>
      <c r="B326" s="31">
        <v>323</v>
      </c>
      <c r="C326" s="16">
        <f t="shared" ref="C326:C363" si="53">IF(ROUND(G325,0)=0,0,G325)</f>
        <v>0</v>
      </c>
      <c r="D326" s="16">
        <f>IF(G325=0,0,IF(G325&lt;MortgageCalculator!$B$12,G325+E326,MortgageCalculator!$B$12))</f>
        <v>0</v>
      </c>
      <c r="E326" s="16">
        <f>C326*MortgageCalculator!$B$5/12</f>
        <v>0</v>
      </c>
      <c r="F326" s="16">
        <f t="shared" si="45"/>
        <v>0</v>
      </c>
      <c r="G326" s="16">
        <f t="shared" si="51"/>
        <v>0</v>
      </c>
      <c r="H326" s="22">
        <f t="shared" si="52"/>
        <v>0</v>
      </c>
      <c r="J326" s="18">
        <f t="shared" si="46"/>
        <v>0</v>
      </c>
      <c r="K326" s="18">
        <f>IF(N325=0,0,IF(N325&lt;MortgageCalculator!$B$12+MortgageCalculator!$B$7,N325+L326,MortgageCalculator!$B$12+MortgageCalculator!$B$7))</f>
        <v>0</v>
      </c>
      <c r="L326" s="18">
        <f>J326*MortgageCalculator!$B$5/12</f>
        <v>0</v>
      </c>
      <c r="M326" s="18">
        <f t="shared" si="47"/>
        <v>0</v>
      </c>
      <c r="N326" s="18">
        <f t="shared" si="48"/>
        <v>0</v>
      </c>
      <c r="P326" s="18">
        <f t="shared" si="49"/>
        <v>0</v>
      </c>
      <c r="Q326" s="19">
        <f>-PV(MortgageCalculator!$B$9/12,B326,0,1,0)</f>
        <v>0.44642123297250247</v>
      </c>
      <c r="S326" s="20">
        <f t="shared" si="50"/>
        <v>0</v>
      </c>
    </row>
    <row r="327" spans="1:19" ht="16.05" customHeight="1" x14ac:dyDescent="0.25">
      <c r="A327" s="15" t="s">
        <v>116</v>
      </c>
      <c r="B327" s="31">
        <v>324</v>
      </c>
      <c r="C327" s="16">
        <f t="shared" si="53"/>
        <v>0</v>
      </c>
      <c r="D327" s="16">
        <f>IF(G326=0,0,IF(G326&lt;MortgageCalculator!$B$12,G326+E327,MortgageCalculator!$B$12))</f>
        <v>0</v>
      </c>
      <c r="E327" s="16">
        <f>C327*MortgageCalculator!$B$5/12</f>
        <v>0</v>
      </c>
      <c r="F327" s="16">
        <f t="shared" si="45"/>
        <v>0</v>
      </c>
      <c r="G327" s="16">
        <f t="shared" si="51"/>
        <v>0</v>
      </c>
      <c r="H327" s="22">
        <f t="shared" si="52"/>
        <v>0</v>
      </c>
      <c r="J327" s="18">
        <f t="shared" si="46"/>
        <v>0</v>
      </c>
      <c r="K327" s="18">
        <f>IF(N326=0,0,IF(N326&lt;MortgageCalculator!$B$12+MortgageCalculator!$B$7,N326+L327,MortgageCalculator!$B$12+MortgageCalculator!$B$7))</f>
        <v>0</v>
      </c>
      <c r="L327" s="18">
        <f>J327*MortgageCalculator!$B$5/12</f>
        <v>0</v>
      </c>
      <c r="M327" s="18">
        <f t="shared" si="47"/>
        <v>0</v>
      </c>
      <c r="N327" s="18">
        <f t="shared" si="48"/>
        <v>0</v>
      </c>
      <c r="P327" s="18">
        <f t="shared" si="49"/>
        <v>0</v>
      </c>
      <c r="Q327" s="19">
        <f>-PV(MortgageCalculator!$B$9/12,B327,0,1,0)</f>
        <v>0.44530796306484027</v>
      </c>
      <c r="S327" s="20">
        <f t="shared" si="50"/>
        <v>0</v>
      </c>
    </row>
    <row r="328" spans="1:19" ht="16.05" customHeight="1" x14ac:dyDescent="0.25">
      <c r="A328" s="15" t="s">
        <v>117</v>
      </c>
      <c r="B328" s="31">
        <v>325</v>
      </c>
      <c r="C328" s="16">
        <f t="shared" si="53"/>
        <v>0</v>
      </c>
      <c r="D328" s="16">
        <f>IF(G327=0,0,IF(G327&lt;MortgageCalculator!$B$12,G327+E328,MortgageCalculator!$B$12))</f>
        <v>0</v>
      </c>
      <c r="E328" s="16">
        <f>C328*MortgageCalculator!$B$5/12</f>
        <v>0</v>
      </c>
      <c r="F328" s="16">
        <f t="shared" si="45"/>
        <v>0</v>
      </c>
      <c r="G328" s="16">
        <f t="shared" si="51"/>
        <v>0</v>
      </c>
      <c r="H328" s="22">
        <f t="shared" si="52"/>
        <v>0</v>
      </c>
      <c r="J328" s="18">
        <f t="shared" si="46"/>
        <v>0</v>
      </c>
      <c r="K328" s="18">
        <f>IF(N327=0,0,IF(N327&lt;MortgageCalculator!$B$12+MortgageCalculator!$B$7,N327+L328,MortgageCalculator!$B$12+MortgageCalculator!$B$7))</f>
        <v>0</v>
      </c>
      <c r="L328" s="18">
        <f>J328*MortgageCalculator!$B$5/12</f>
        <v>0</v>
      </c>
      <c r="M328" s="18">
        <f t="shared" si="47"/>
        <v>0</v>
      </c>
      <c r="N328" s="18">
        <f t="shared" si="48"/>
        <v>0</v>
      </c>
      <c r="P328" s="18">
        <f t="shared" si="49"/>
        <v>0</v>
      </c>
      <c r="Q328" s="19">
        <f>-PV(MortgageCalculator!$B$9/12,B328,0,1,0)</f>
        <v>0.4441974693913619</v>
      </c>
      <c r="S328" s="20">
        <f t="shared" si="50"/>
        <v>0</v>
      </c>
    </row>
    <row r="329" spans="1:19" ht="16.05" customHeight="1" x14ac:dyDescent="0.25">
      <c r="A329" s="15" t="s">
        <v>117</v>
      </c>
      <c r="B329" s="31">
        <v>326</v>
      </c>
      <c r="C329" s="16">
        <f t="shared" si="53"/>
        <v>0</v>
      </c>
      <c r="D329" s="16">
        <f>IF(G328=0,0,IF(G328&lt;MortgageCalculator!$B$12,G328+E329,MortgageCalculator!$B$12))</f>
        <v>0</v>
      </c>
      <c r="E329" s="16">
        <f>C329*MortgageCalculator!$B$5/12</f>
        <v>0</v>
      </c>
      <c r="F329" s="16">
        <f t="shared" si="45"/>
        <v>0</v>
      </c>
      <c r="G329" s="16">
        <f t="shared" si="51"/>
        <v>0</v>
      </c>
      <c r="H329" s="22">
        <f t="shared" si="52"/>
        <v>0</v>
      </c>
      <c r="J329" s="18">
        <f t="shared" si="46"/>
        <v>0</v>
      </c>
      <c r="K329" s="18">
        <f>IF(N328=0,0,IF(N328&lt;MortgageCalculator!$B$12+MortgageCalculator!$B$7,N328+L329,MortgageCalculator!$B$12+MortgageCalculator!$B$7))</f>
        <v>0</v>
      </c>
      <c r="L329" s="18">
        <f>J329*MortgageCalculator!$B$5/12</f>
        <v>0</v>
      </c>
      <c r="M329" s="18">
        <f t="shared" si="47"/>
        <v>0</v>
      </c>
      <c r="N329" s="18">
        <f t="shared" si="48"/>
        <v>0</v>
      </c>
      <c r="P329" s="18">
        <f t="shared" si="49"/>
        <v>0</v>
      </c>
      <c r="Q329" s="19">
        <f>-PV(MortgageCalculator!$B$9/12,B329,0,1,0)</f>
        <v>0.44308974502879006</v>
      </c>
      <c r="S329" s="20">
        <f t="shared" si="50"/>
        <v>0</v>
      </c>
    </row>
    <row r="330" spans="1:19" ht="16.05" customHeight="1" x14ac:dyDescent="0.25">
      <c r="A330" s="15" t="s">
        <v>117</v>
      </c>
      <c r="B330" s="31">
        <v>327</v>
      </c>
      <c r="C330" s="16">
        <f t="shared" si="53"/>
        <v>0</v>
      </c>
      <c r="D330" s="16">
        <f>IF(G329=0,0,IF(G329&lt;MortgageCalculator!$B$12,G329+E330,MortgageCalculator!$B$12))</f>
        <v>0</v>
      </c>
      <c r="E330" s="16">
        <f>C330*MortgageCalculator!$B$5/12</f>
        <v>0</v>
      </c>
      <c r="F330" s="16">
        <f t="shared" si="45"/>
        <v>0</v>
      </c>
      <c r="G330" s="16">
        <f t="shared" si="51"/>
        <v>0</v>
      </c>
      <c r="H330" s="22">
        <f t="shared" si="52"/>
        <v>0</v>
      </c>
      <c r="J330" s="18">
        <f t="shared" si="46"/>
        <v>0</v>
      </c>
      <c r="K330" s="18">
        <f>IF(N329=0,0,IF(N329&lt;MortgageCalculator!$B$12+MortgageCalculator!$B$7,N329+L330,MortgageCalculator!$B$12+MortgageCalculator!$B$7))</f>
        <v>0</v>
      </c>
      <c r="L330" s="18">
        <f>J330*MortgageCalculator!$B$5/12</f>
        <v>0</v>
      </c>
      <c r="M330" s="18">
        <f t="shared" si="47"/>
        <v>0</v>
      </c>
      <c r="N330" s="18">
        <f t="shared" si="48"/>
        <v>0</v>
      </c>
      <c r="P330" s="18">
        <f t="shared" si="49"/>
        <v>0</v>
      </c>
      <c r="Q330" s="19">
        <f>-PV(MortgageCalculator!$B$9/12,B330,0,1,0)</f>
        <v>0.44198478307111233</v>
      </c>
      <c r="S330" s="20">
        <f t="shared" si="50"/>
        <v>0</v>
      </c>
    </row>
    <row r="331" spans="1:19" ht="16.05" customHeight="1" x14ac:dyDescent="0.25">
      <c r="A331" s="15" t="s">
        <v>117</v>
      </c>
      <c r="B331" s="31">
        <v>328</v>
      </c>
      <c r="C331" s="16">
        <f t="shared" si="53"/>
        <v>0</v>
      </c>
      <c r="D331" s="16">
        <f>IF(G330=0,0,IF(G330&lt;MortgageCalculator!$B$12,G330+E331,MortgageCalculator!$B$12))</f>
        <v>0</v>
      </c>
      <c r="E331" s="16">
        <f>C331*MortgageCalculator!$B$5/12</f>
        <v>0</v>
      </c>
      <c r="F331" s="16">
        <f t="shared" si="45"/>
        <v>0</v>
      </c>
      <c r="G331" s="16">
        <f t="shared" si="51"/>
        <v>0</v>
      </c>
      <c r="H331" s="22">
        <f t="shared" si="52"/>
        <v>0</v>
      </c>
      <c r="J331" s="18">
        <f t="shared" si="46"/>
        <v>0</v>
      </c>
      <c r="K331" s="18">
        <f>IF(N330=0,0,IF(N330&lt;MortgageCalculator!$B$12+MortgageCalculator!$B$7,N330+L331,MortgageCalculator!$B$12+MortgageCalculator!$B$7))</f>
        <v>0</v>
      </c>
      <c r="L331" s="18">
        <f>J331*MortgageCalculator!$B$5/12</f>
        <v>0</v>
      </c>
      <c r="M331" s="18">
        <f t="shared" si="47"/>
        <v>0</v>
      </c>
      <c r="N331" s="18">
        <f t="shared" si="48"/>
        <v>0</v>
      </c>
      <c r="P331" s="18">
        <f t="shared" si="49"/>
        <v>0</v>
      </c>
      <c r="Q331" s="19">
        <f>-PV(MortgageCalculator!$B$9/12,B331,0,1,0)</f>
        <v>0.4408825766295385</v>
      </c>
      <c r="S331" s="20">
        <f t="shared" si="50"/>
        <v>0</v>
      </c>
    </row>
    <row r="332" spans="1:19" ht="16.05" customHeight="1" x14ac:dyDescent="0.25">
      <c r="A332" s="15" t="s">
        <v>117</v>
      </c>
      <c r="B332" s="31">
        <v>329</v>
      </c>
      <c r="C332" s="16">
        <f t="shared" si="53"/>
        <v>0</v>
      </c>
      <c r="D332" s="16">
        <f>IF(G331=0,0,IF(G331&lt;MortgageCalculator!$B$12,G331+E332,MortgageCalculator!$B$12))</f>
        <v>0</v>
      </c>
      <c r="E332" s="16">
        <f>C332*MortgageCalculator!$B$5/12</f>
        <v>0</v>
      </c>
      <c r="F332" s="16">
        <f t="shared" si="45"/>
        <v>0</v>
      </c>
      <c r="G332" s="16">
        <f t="shared" si="51"/>
        <v>0</v>
      </c>
      <c r="H332" s="22">
        <f t="shared" si="52"/>
        <v>0</v>
      </c>
      <c r="J332" s="18">
        <f t="shared" si="46"/>
        <v>0</v>
      </c>
      <c r="K332" s="18">
        <f>IF(N331=0,0,IF(N331&lt;MortgageCalculator!$B$12+MortgageCalculator!$B$7,N331+L332,MortgageCalculator!$B$12+MortgageCalculator!$B$7))</f>
        <v>0</v>
      </c>
      <c r="L332" s="18">
        <f>J332*MortgageCalculator!$B$5/12</f>
        <v>0</v>
      </c>
      <c r="M332" s="18">
        <f t="shared" si="47"/>
        <v>0</v>
      </c>
      <c r="N332" s="18">
        <f t="shared" si="48"/>
        <v>0</v>
      </c>
      <c r="P332" s="18">
        <f t="shared" si="49"/>
        <v>0</v>
      </c>
      <c r="Q332" s="19">
        <f>-PV(MortgageCalculator!$B$9/12,B332,0,1,0)</f>
        <v>0.43978311883245735</v>
      </c>
      <c r="S332" s="20">
        <f t="shared" si="50"/>
        <v>0</v>
      </c>
    </row>
    <row r="333" spans="1:19" ht="16.05" customHeight="1" x14ac:dyDescent="0.25">
      <c r="A333" s="15" t="s">
        <v>117</v>
      </c>
      <c r="B333" s="31">
        <v>330</v>
      </c>
      <c r="C333" s="16">
        <f t="shared" si="53"/>
        <v>0</v>
      </c>
      <c r="D333" s="16">
        <f>IF(G332=0,0,IF(G332&lt;MortgageCalculator!$B$12,G332+E333,MortgageCalculator!$B$12))</f>
        <v>0</v>
      </c>
      <c r="E333" s="16">
        <f>C333*MortgageCalculator!$B$5/12</f>
        <v>0</v>
      </c>
      <c r="F333" s="16">
        <f t="shared" si="45"/>
        <v>0</v>
      </c>
      <c r="G333" s="16">
        <f t="shared" si="51"/>
        <v>0</v>
      </c>
      <c r="H333" s="22">
        <f t="shared" si="52"/>
        <v>0</v>
      </c>
      <c r="J333" s="18">
        <f t="shared" si="46"/>
        <v>0</v>
      </c>
      <c r="K333" s="18">
        <f>IF(N332=0,0,IF(N332&lt;MortgageCalculator!$B$12+MortgageCalculator!$B$7,N332+L333,MortgageCalculator!$B$12+MortgageCalculator!$B$7))</f>
        <v>0</v>
      </c>
      <c r="L333" s="18">
        <f>J333*MortgageCalculator!$B$5/12</f>
        <v>0</v>
      </c>
      <c r="M333" s="18">
        <f t="shared" si="47"/>
        <v>0</v>
      </c>
      <c r="N333" s="18">
        <f t="shared" si="48"/>
        <v>0</v>
      </c>
      <c r="P333" s="18">
        <f t="shared" si="49"/>
        <v>0</v>
      </c>
      <c r="Q333" s="19">
        <f>-PV(MortgageCalculator!$B$9/12,B333,0,1,0)</f>
        <v>0.4386864028253939</v>
      </c>
      <c r="S333" s="20">
        <f t="shared" si="50"/>
        <v>0</v>
      </c>
    </row>
    <row r="334" spans="1:19" ht="16.05" customHeight="1" x14ac:dyDescent="0.25">
      <c r="A334" s="15" t="s">
        <v>117</v>
      </c>
      <c r="B334" s="31">
        <v>331</v>
      </c>
      <c r="C334" s="16">
        <f t="shared" si="53"/>
        <v>0</v>
      </c>
      <c r="D334" s="16">
        <f>IF(G333=0,0,IF(G333&lt;MortgageCalculator!$B$12,G333+E334,MortgageCalculator!$B$12))</f>
        <v>0</v>
      </c>
      <c r="E334" s="16">
        <f>C334*MortgageCalculator!$B$5/12</f>
        <v>0</v>
      </c>
      <c r="F334" s="16">
        <f t="shared" si="45"/>
        <v>0</v>
      </c>
      <c r="G334" s="16">
        <f t="shared" si="51"/>
        <v>0</v>
      </c>
      <c r="H334" s="22">
        <f t="shared" si="52"/>
        <v>0</v>
      </c>
      <c r="J334" s="18">
        <f t="shared" si="46"/>
        <v>0</v>
      </c>
      <c r="K334" s="18">
        <f>IF(N333=0,0,IF(N333&lt;MortgageCalculator!$B$12+MortgageCalculator!$B$7,N333+L334,MortgageCalculator!$B$12+MortgageCalculator!$B$7))</f>
        <v>0</v>
      </c>
      <c r="L334" s="18">
        <f>J334*MortgageCalculator!$B$5/12</f>
        <v>0</v>
      </c>
      <c r="M334" s="18">
        <f t="shared" si="47"/>
        <v>0</v>
      </c>
      <c r="N334" s="18">
        <f t="shared" si="48"/>
        <v>0</v>
      </c>
      <c r="P334" s="18">
        <f t="shared" si="49"/>
        <v>0</v>
      </c>
      <c r="Q334" s="19">
        <f>-PV(MortgageCalculator!$B$9/12,B334,0,1,0)</f>
        <v>0.43759242177096647</v>
      </c>
      <c r="S334" s="20">
        <f t="shared" si="50"/>
        <v>0</v>
      </c>
    </row>
    <row r="335" spans="1:19" ht="16.05" customHeight="1" x14ac:dyDescent="0.25">
      <c r="A335" s="15" t="s">
        <v>117</v>
      </c>
      <c r="B335" s="31">
        <v>332</v>
      </c>
      <c r="C335" s="16">
        <f t="shared" si="53"/>
        <v>0</v>
      </c>
      <c r="D335" s="16">
        <f>IF(G334=0,0,IF(G334&lt;MortgageCalculator!$B$12,G334+E335,MortgageCalculator!$B$12))</f>
        <v>0</v>
      </c>
      <c r="E335" s="16">
        <f>C335*MortgageCalculator!$B$5/12</f>
        <v>0</v>
      </c>
      <c r="F335" s="16">
        <f t="shared" si="45"/>
        <v>0</v>
      </c>
      <c r="G335" s="16">
        <f t="shared" si="51"/>
        <v>0</v>
      </c>
      <c r="H335" s="22">
        <f t="shared" si="52"/>
        <v>0</v>
      </c>
      <c r="J335" s="18">
        <f t="shared" si="46"/>
        <v>0</v>
      </c>
      <c r="K335" s="18">
        <f>IF(N334=0,0,IF(N334&lt;MortgageCalculator!$B$12+MortgageCalculator!$B$7,N334+L335,MortgageCalculator!$B$12+MortgageCalculator!$B$7))</f>
        <v>0</v>
      </c>
      <c r="L335" s="18">
        <f>J335*MortgageCalculator!$B$5/12</f>
        <v>0</v>
      </c>
      <c r="M335" s="18">
        <f t="shared" si="47"/>
        <v>0</v>
      </c>
      <c r="N335" s="18">
        <f t="shared" si="48"/>
        <v>0</v>
      </c>
      <c r="P335" s="18">
        <f t="shared" si="49"/>
        <v>0</v>
      </c>
      <c r="Q335" s="19">
        <f>-PV(MortgageCalculator!$B$9/12,B335,0,1,0)</f>
        <v>0.43650116884884438</v>
      </c>
      <c r="S335" s="20">
        <f t="shared" si="50"/>
        <v>0</v>
      </c>
    </row>
    <row r="336" spans="1:19" ht="16.05" customHeight="1" x14ac:dyDescent="0.25">
      <c r="A336" s="15" t="s">
        <v>117</v>
      </c>
      <c r="B336" s="31">
        <v>333</v>
      </c>
      <c r="C336" s="16">
        <f t="shared" si="53"/>
        <v>0</v>
      </c>
      <c r="D336" s="16">
        <f>IF(G335=0,0,IF(G335&lt;MortgageCalculator!$B$12,G335+E336,MortgageCalculator!$B$12))</f>
        <v>0</v>
      </c>
      <c r="E336" s="16">
        <f>C336*MortgageCalculator!$B$5/12</f>
        <v>0</v>
      </c>
      <c r="F336" s="16">
        <f t="shared" si="45"/>
        <v>0</v>
      </c>
      <c r="G336" s="16">
        <f t="shared" si="51"/>
        <v>0</v>
      </c>
      <c r="H336" s="22">
        <f t="shared" si="52"/>
        <v>0</v>
      </c>
      <c r="J336" s="18">
        <f t="shared" si="46"/>
        <v>0</v>
      </c>
      <c r="K336" s="18">
        <f>IF(N335=0,0,IF(N335&lt;MortgageCalculator!$B$12+MortgageCalculator!$B$7,N335+L336,MortgageCalculator!$B$12+MortgageCalculator!$B$7))</f>
        <v>0</v>
      </c>
      <c r="L336" s="18">
        <f>J336*MortgageCalculator!$B$5/12</f>
        <v>0</v>
      </c>
      <c r="M336" s="18">
        <f t="shared" si="47"/>
        <v>0</v>
      </c>
      <c r="N336" s="18">
        <f t="shared" si="48"/>
        <v>0</v>
      </c>
      <c r="P336" s="18">
        <f t="shared" si="49"/>
        <v>0</v>
      </c>
      <c r="Q336" s="19">
        <f>-PV(MortgageCalculator!$B$9/12,B336,0,1,0)</f>
        <v>0.43541263725570506</v>
      </c>
      <c r="S336" s="20">
        <f t="shared" si="50"/>
        <v>0</v>
      </c>
    </row>
    <row r="337" spans="1:19" ht="16.05" customHeight="1" x14ac:dyDescent="0.25">
      <c r="A337" s="15" t="s">
        <v>117</v>
      </c>
      <c r="B337" s="31">
        <v>334</v>
      </c>
      <c r="C337" s="16">
        <f t="shared" si="53"/>
        <v>0</v>
      </c>
      <c r="D337" s="16">
        <f>IF(G336=0,0,IF(G336&lt;MortgageCalculator!$B$12,G336+E337,MortgageCalculator!$B$12))</f>
        <v>0</v>
      </c>
      <c r="E337" s="16">
        <f>C337*MortgageCalculator!$B$5/12</f>
        <v>0</v>
      </c>
      <c r="F337" s="16">
        <f t="shared" si="45"/>
        <v>0</v>
      </c>
      <c r="G337" s="16">
        <f t="shared" si="51"/>
        <v>0</v>
      </c>
      <c r="H337" s="22">
        <f t="shared" si="52"/>
        <v>0</v>
      </c>
      <c r="J337" s="18">
        <f t="shared" si="46"/>
        <v>0</v>
      </c>
      <c r="K337" s="18">
        <f>IF(N336=0,0,IF(N336&lt;MortgageCalculator!$B$12+MortgageCalculator!$B$7,N336+L337,MortgageCalculator!$B$12+MortgageCalculator!$B$7))</f>
        <v>0</v>
      </c>
      <c r="L337" s="18">
        <f>J337*MortgageCalculator!$B$5/12</f>
        <v>0</v>
      </c>
      <c r="M337" s="18">
        <f t="shared" si="47"/>
        <v>0</v>
      </c>
      <c r="N337" s="18">
        <f t="shared" si="48"/>
        <v>0</v>
      </c>
      <c r="P337" s="18">
        <f t="shared" si="49"/>
        <v>0</v>
      </c>
      <c r="Q337" s="19">
        <f>-PV(MortgageCalculator!$B$9/12,B337,0,1,0)</f>
        <v>0.43432682020519225</v>
      </c>
      <c r="S337" s="20">
        <f t="shared" si="50"/>
        <v>0</v>
      </c>
    </row>
    <row r="338" spans="1:19" ht="16.05" customHeight="1" x14ac:dyDescent="0.25">
      <c r="A338" s="15" t="s">
        <v>117</v>
      </c>
      <c r="B338" s="31">
        <v>335</v>
      </c>
      <c r="C338" s="16">
        <f t="shared" si="53"/>
        <v>0</v>
      </c>
      <c r="D338" s="16">
        <f>IF(G337=0,0,IF(G337&lt;MortgageCalculator!$B$12,G337+E338,MortgageCalculator!$B$12))</f>
        <v>0</v>
      </c>
      <c r="E338" s="16">
        <f>C338*MortgageCalculator!$B$5/12</f>
        <v>0</v>
      </c>
      <c r="F338" s="16">
        <f t="shared" si="45"/>
        <v>0</v>
      </c>
      <c r="G338" s="16">
        <f t="shared" si="51"/>
        <v>0</v>
      </c>
      <c r="H338" s="22">
        <f t="shared" si="52"/>
        <v>0</v>
      </c>
      <c r="J338" s="18">
        <f t="shared" si="46"/>
        <v>0</v>
      </c>
      <c r="K338" s="18">
        <f>IF(N337=0,0,IF(N337&lt;MortgageCalculator!$B$12+MortgageCalculator!$B$7,N337+L338,MortgageCalculator!$B$12+MortgageCalculator!$B$7))</f>
        <v>0</v>
      </c>
      <c r="L338" s="18">
        <f>J338*MortgageCalculator!$B$5/12</f>
        <v>0</v>
      </c>
      <c r="M338" s="18">
        <f t="shared" si="47"/>
        <v>0</v>
      </c>
      <c r="N338" s="18">
        <f t="shared" si="48"/>
        <v>0</v>
      </c>
      <c r="P338" s="18">
        <f t="shared" si="49"/>
        <v>0</v>
      </c>
      <c r="Q338" s="19">
        <f>-PV(MortgageCalculator!$B$9/12,B338,0,1,0)</f>
        <v>0.43324371092787256</v>
      </c>
      <c r="S338" s="20">
        <f t="shared" si="50"/>
        <v>0</v>
      </c>
    </row>
    <row r="339" spans="1:19" ht="16.05" customHeight="1" x14ac:dyDescent="0.25">
      <c r="A339" s="15" t="s">
        <v>117</v>
      </c>
      <c r="B339" s="31">
        <v>336</v>
      </c>
      <c r="C339" s="16">
        <f t="shared" si="53"/>
        <v>0</v>
      </c>
      <c r="D339" s="16">
        <f>IF(G338=0,0,IF(G338&lt;MortgageCalculator!$B$12,G338+E339,MortgageCalculator!$B$12))</f>
        <v>0</v>
      </c>
      <c r="E339" s="16">
        <f>C339*MortgageCalculator!$B$5/12</f>
        <v>0</v>
      </c>
      <c r="F339" s="16">
        <f t="shared" si="45"/>
        <v>0</v>
      </c>
      <c r="G339" s="16">
        <f t="shared" si="51"/>
        <v>0</v>
      </c>
      <c r="H339" s="22">
        <f t="shared" si="52"/>
        <v>0</v>
      </c>
      <c r="J339" s="18">
        <f t="shared" si="46"/>
        <v>0</v>
      </c>
      <c r="K339" s="18">
        <f>IF(N338=0,0,IF(N338&lt;MortgageCalculator!$B$12+MortgageCalculator!$B$7,N338+L339,MortgageCalculator!$B$12+MortgageCalculator!$B$7))</f>
        <v>0</v>
      </c>
      <c r="L339" s="18">
        <f>J339*MortgageCalculator!$B$5/12</f>
        <v>0</v>
      </c>
      <c r="M339" s="18">
        <f t="shared" si="47"/>
        <v>0</v>
      </c>
      <c r="N339" s="18">
        <f t="shared" si="48"/>
        <v>0</v>
      </c>
      <c r="P339" s="18">
        <f t="shared" si="49"/>
        <v>0</v>
      </c>
      <c r="Q339" s="19">
        <f>-PV(MortgageCalculator!$B$9/12,B339,0,1,0)</f>
        <v>0.43216330267119446</v>
      </c>
      <c r="S339" s="20">
        <f t="shared" si="50"/>
        <v>0</v>
      </c>
    </row>
    <row r="340" spans="1:19" ht="16.05" customHeight="1" x14ac:dyDescent="0.25">
      <c r="A340" s="15" t="s">
        <v>118</v>
      </c>
      <c r="B340" s="31">
        <v>337</v>
      </c>
      <c r="C340" s="16">
        <f t="shared" si="53"/>
        <v>0</v>
      </c>
      <c r="D340" s="16">
        <f>IF(G339=0,0,IF(G339&lt;MortgageCalculator!$B$12,G339+E340,MortgageCalculator!$B$12))</f>
        <v>0</v>
      </c>
      <c r="E340" s="16">
        <f>C340*MortgageCalculator!$B$5/12</f>
        <v>0</v>
      </c>
      <c r="F340" s="16">
        <f t="shared" si="45"/>
        <v>0</v>
      </c>
      <c r="G340" s="16">
        <f t="shared" si="51"/>
        <v>0</v>
      </c>
      <c r="H340" s="22">
        <f t="shared" si="52"/>
        <v>0</v>
      </c>
      <c r="J340" s="18">
        <f t="shared" si="46"/>
        <v>0</v>
      </c>
      <c r="K340" s="18">
        <f>IF(N339=0,0,IF(N339&lt;MortgageCalculator!$B$12+MortgageCalculator!$B$7,N339+L340,MortgageCalculator!$B$12+MortgageCalculator!$B$7))</f>
        <v>0</v>
      </c>
      <c r="L340" s="18">
        <f>J340*MortgageCalculator!$B$5/12</f>
        <v>0</v>
      </c>
      <c r="M340" s="18">
        <f t="shared" si="47"/>
        <v>0</v>
      </c>
      <c r="N340" s="18">
        <f t="shared" si="48"/>
        <v>0</v>
      </c>
      <c r="P340" s="18">
        <f t="shared" si="49"/>
        <v>0</v>
      </c>
      <c r="Q340" s="19">
        <f>-PV(MortgageCalculator!$B$9/12,B340,0,1,0)</f>
        <v>0.43108558869944602</v>
      </c>
      <c r="S340" s="20">
        <f t="shared" si="50"/>
        <v>0</v>
      </c>
    </row>
    <row r="341" spans="1:19" ht="16.05" customHeight="1" x14ac:dyDescent="0.25">
      <c r="A341" s="15" t="s">
        <v>118</v>
      </c>
      <c r="B341" s="31">
        <v>338</v>
      </c>
      <c r="C341" s="16">
        <f t="shared" si="53"/>
        <v>0</v>
      </c>
      <c r="D341" s="16">
        <f>IF(G340=0,0,IF(G340&lt;MortgageCalculator!$B$12,G340+E341,MortgageCalculator!$B$12))</f>
        <v>0</v>
      </c>
      <c r="E341" s="16">
        <f>C341*MortgageCalculator!$B$5/12</f>
        <v>0</v>
      </c>
      <c r="F341" s="16">
        <f t="shared" si="45"/>
        <v>0</v>
      </c>
      <c r="G341" s="16">
        <f t="shared" si="51"/>
        <v>0</v>
      </c>
      <c r="H341" s="22">
        <f t="shared" si="52"/>
        <v>0</v>
      </c>
      <c r="J341" s="18">
        <f t="shared" si="46"/>
        <v>0</v>
      </c>
      <c r="K341" s="18">
        <f>IF(N340=0,0,IF(N340&lt;MortgageCalculator!$B$12+MortgageCalculator!$B$7,N340+L341,MortgageCalculator!$B$12+MortgageCalculator!$B$7))</f>
        <v>0</v>
      </c>
      <c r="L341" s="18">
        <f>J341*MortgageCalculator!$B$5/12</f>
        <v>0</v>
      </c>
      <c r="M341" s="18">
        <f t="shared" si="47"/>
        <v>0</v>
      </c>
      <c r="N341" s="18">
        <f t="shared" si="48"/>
        <v>0</v>
      </c>
      <c r="P341" s="18">
        <f t="shared" si="49"/>
        <v>0</v>
      </c>
      <c r="Q341" s="19">
        <f>-PV(MortgageCalculator!$B$9/12,B341,0,1,0)</f>
        <v>0.4300105622937116</v>
      </c>
      <c r="S341" s="20">
        <f t="shared" si="50"/>
        <v>0</v>
      </c>
    </row>
    <row r="342" spans="1:19" ht="16.05" customHeight="1" x14ac:dyDescent="0.25">
      <c r="A342" s="15" t="s">
        <v>118</v>
      </c>
      <c r="B342" s="31">
        <v>339</v>
      </c>
      <c r="C342" s="16">
        <f t="shared" si="53"/>
        <v>0</v>
      </c>
      <c r="D342" s="16">
        <f>IF(G341=0,0,IF(G341&lt;MortgageCalculator!$B$12,G341+E342,MortgageCalculator!$B$12))</f>
        <v>0</v>
      </c>
      <c r="E342" s="16">
        <f>C342*MortgageCalculator!$B$5/12</f>
        <v>0</v>
      </c>
      <c r="F342" s="16">
        <f t="shared" si="45"/>
        <v>0</v>
      </c>
      <c r="G342" s="16">
        <f t="shared" si="51"/>
        <v>0</v>
      </c>
      <c r="H342" s="22">
        <f t="shared" si="52"/>
        <v>0</v>
      </c>
      <c r="J342" s="18">
        <f t="shared" si="46"/>
        <v>0</v>
      </c>
      <c r="K342" s="18">
        <f>IF(N341=0,0,IF(N341&lt;MortgageCalculator!$B$12+MortgageCalculator!$B$7,N341+L342,MortgageCalculator!$B$12+MortgageCalculator!$B$7))</f>
        <v>0</v>
      </c>
      <c r="L342" s="18">
        <f>J342*MortgageCalculator!$B$5/12</f>
        <v>0</v>
      </c>
      <c r="M342" s="18">
        <f t="shared" si="47"/>
        <v>0</v>
      </c>
      <c r="N342" s="18">
        <f t="shared" si="48"/>
        <v>0</v>
      </c>
      <c r="P342" s="18">
        <f t="shared" si="49"/>
        <v>0</v>
      </c>
      <c r="Q342" s="19">
        <f>-PV(MortgageCalculator!$B$9/12,B342,0,1,0)</f>
        <v>0.42893821675183202</v>
      </c>
      <c r="S342" s="20">
        <f t="shared" si="50"/>
        <v>0</v>
      </c>
    </row>
    <row r="343" spans="1:19" ht="16.05" customHeight="1" x14ac:dyDescent="0.25">
      <c r="A343" s="15" t="s">
        <v>118</v>
      </c>
      <c r="B343" s="31">
        <v>340</v>
      </c>
      <c r="C343" s="16">
        <f t="shared" si="53"/>
        <v>0</v>
      </c>
      <c r="D343" s="16">
        <f>IF(G342=0,0,IF(G342&lt;MortgageCalculator!$B$12,G342+E343,MortgageCalculator!$B$12))</f>
        <v>0</v>
      </c>
      <c r="E343" s="16">
        <f>C343*MortgageCalculator!$B$5/12</f>
        <v>0</v>
      </c>
      <c r="F343" s="16">
        <f t="shared" si="45"/>
        <v>0</v>
      </c>
      <c r="G343" s="16">
        <f t="shared" si="51"/>
        <v>0</v>
      </c>
      <c r="H343" s="22">
        <f t="shared" si="52"/>
        <v>0</v>
      </c>
      <c r="J343" s="18">
        <f t="shared" si="46"/>
        <v>0</v>
      </c>
      <c r="K343" s="18">
        <f>IF(N342=0,0,IF(N342&lt;MortgageCalculator!$B$12+MortgageCalculator!$B$7,N342+L343,MortgageCalculator!$B$12+MortgageCalculator!$B$7))</f>
        <v>0</v>
      </c>
      <c r="L343" s="18">
        <f>J343*MortgageCalculator!$B$5/12</f>
        <v>0</v>
      </c>
      <c r="M343" s="18">
        <f t="shared" si="47"/>
        <v>0</v>
      </c>
      <c r="N343" s="18">
        <f t="shared" si="48"/>
        <v>0</v>
      </c>
      <c r="P343" s="18">
        <f t="shared" si="49"/>
        <v>0</v>
      </c>
      <c r="Q343" s="19">
        <f>-PV(MortgageCalculator!$B$9/12,B343,0,1,0)</f>
        <v>0.42786854538836117</v>
      </c>
      <c r="S343" s="20">
        <f t="shared" si="50"/>
        <v>0</v>
      </c>
    </row>
    <row r="344" spans="1:19" ht="16.05" customHeight="1" x14ac:dyDescent="0.25">
      <c r="A344" s="15" t="s">
        <v>118</v>
      </c>
      <c r="B344" s="31">
        <v>341</v>
      </c>
      <c r="C344" s="16">
        <f t="shared" si="53"/>
        <v>0</v>
      </c>
      <c r="D344" s="16">
        <f>IF(G343=0,0,IF(G343&lt;MortgageCalculator!$B$12,G343+E344,MortgageCalculator!$B$12))</f>
        <v>0</v>
      </c>
      <c r="E344" s="16">
        <f>C344*MortgageCalculator!$B$5/12</f>
        <v>0</v>
      </c>
      <c r="F344" s="16">
        <f t="shared" si="45"/>
        <v>0</v>
      </c>
      <c r="G344" s="16">
        <f t="shared" si="51"/>
        <v>0</v>
      </c>
      <c r="H344" s="22">
        <f t="shared" si="52"/>
        <v>0</v>
      </c>
      <c r="J344" s="18">
        <f t="shared" si="46"/>
        <v>0</v>
      </c>
      <c r="K344" s="18">
        <f>IF(N343=0,0,IF(N343&lt;MortgageCalculator!$B$12+MortgageCalculator!$B$7,N343+L344,MortgageCalculator!$B$12+MortgageCalculator!$B$7))</f>
        <v>0</v>
      </c>
      <c r="L344" s="18">
        <f>J344*MortgageCalculator!$B$5/12</f>
        <v>0</v>
      </c>
      <c r="M344" s="18">
        <f t="shared" si="47"/>
        <v>0</v>
      </c>
      <c r="N344" s="18">
        <f t="shared" si="48"/>
        <v>0</v>
      </c>
      <c r="P344" s="18">
        <f t="shared" si="49"/>
        <v>0</v>
      </c>
      <c r="Q344" s="19">
        <f>-PV(MortgageCalculator!$B$9/12,B344,0,1,0)</f>
        <v>0.42680154153452488</v>
      </c>
      <c r="S344" s="20">
        <f t="shared" si="50"/>
        <v>0</v>
      </c>
    </row>
    <row r="345" spans="1:19" ht="16.05" customHeight="1" x14ac:dyDescent="0.25">
      <c r="A345" s="15" t="s">
        <v>118</v>
      </c>
      <c r="B345" s="31">
        <v>342</v>
      </c>
      <c r="C345" s="16">
        <f t="shared" si="53"/>
        <v>0</v>
      </c>
      <c r="D345" s="16">
        <f>IF(G344=0,0,IF(G344&lt;MortgageCalculator!$B$12,G344+E345,MortgageCalculator!$B$12))</f>
        <v>0</v>
      </c>
      <c r="E345" s="16">
        <f>C345*MortgageCalculator!$B$5/12</f>
        <v>0</v>
      </c>
      <c r="F345" s="16">
        <f t="shared" si="45"/>
        <v>0</v>
      </c>
      <c r="G345" s="16">
        <f t="shared" si="51"/>
        <v>0</v>
      </c>
      <c r="H345" s="22">
        <f t="shared" si="52"/>
        <v>0</v>
      </c>
      <c r="J345" s="18">
        <f t="shared" si="46"/>
        <v>0</v>
      </c>
      <c r="K345" s="18">
        <f>IF(N344=0,0,IF(N344&lt;MortgageCalculator!$B$12+MortgageCalculator!$B$7,N344+L345,MortgageCalculator!$B$12+MortgageCalculator!$B$7))</f>
        <v>0</v>
      </c>
      <c r="L345" s="18">
        <f>J345*MortgageCalculator!$B$5/12</f>
        <v>0</v>
      </c>
      <c r="M345" s="18">
        <f t="shared" si="47"/>
        <v>0</v>
      </c>
      <c r="N345" s="18">
        <f t="shared" si="48"/>
        <v>0</v>
      </c>
      <c r="P345" s="18">
        <f t="shared" si="49"/>
        <v>0</v>
      </c>
      <c r="Q345" s="19">
        <f>-PV(MortgageCalculator!$B$9/12,B345,0,1,0)</f>
        <v>0.4257371985381796</v>
      </c>
      <c r="S345" s="20">
        <f t="shared" si="50"/>
        <v>0</v>
      </c>
    </row>
    <row r="346" spans="1:19" ht="16.05" customHeight="1" x14ac:dyDescent="0.25">
      <c r="A346" s="15" t="s">
        <v>118</v>
      </c>
      <c r="B346" s="31">
        <v>343</v>
      </c>
      <c r="C346" s="16">
        <f t="shared" si="53"/>
        <v>0</v>
      </c>
      <c r="D346" s="16">
        <f>IF(G345=0,0,IF(G345&lt;MortgageCalculator!$B$12,G345+E346,MortgageCalculator!$B$12))</f>
        <v>0</v>
      </c>
      <c r="E346" s="16">
        <f>C346*MortgageCalculator!$B$5/12</f>
        <v>0</v>
      </c>
      <c r="F346" s="16">
        <f t="shared" si="45"/>
        <v>0</v>
      </c>
      <c r="G346" s="16">
        <f t="shared" si="51"/>
        <v>0</v>
      </c>
      <c r="H346" s="22">
        <f t="shared" si="52"/>
        <v>0</v>
      </c>
      <c r="J346" s="18">
        <f t="shared" si="46"/>
        <v>0</v>
      </c>
      <c r="K346" s="18">
        <f>IF(N345=0,0,IF(N345&lt;MortgageCalculator!$B$12+MortgageCalculator!$B$7,N345+L346,MortgageCalculator!$B$12+MortgageCalculator!$B$7))</f>
        <v>0</v>
      </c>
      <c r="L346" s="18">
        <f>J346*MortgageCalculator!$B$5/12</f>
        <v>0</v>
      </c>
      <c r="M346" s="18">
        <f t="shared" si="47"/>
        <v>0</v>
      </c>
      <c r="N346" s="18">
        <f t="shared" si="48"/>
        <v>0</v>
      </c>
      <c r="P346" s="18">
        <f t="shared" si="49"/>
        <v>0</v>
      </c>
      <c r="Q346" s="19">
        <f>-PV(MortgageCalculator!$B$9/12,B346,0,1,0)</f>
        <v>0.42467550976377011</v>
      </c>
      <c r="S346" s="20">
        <f t="shared" si="50"/>
        <v>0</v>
      </c>
    </row>
    <row r="347" spans="1:19" ht="16.05" customHeight="1" x14ac:dyDescent="0.25">
      <c r="A347" s="15" t="s">
        <v>118</v>
      </c>
      <c r="B347" s="31">
        <v>344</v>
      </c>
      <c r="C347" s="16">
        <f t="shared" si="53"/>
        <v>0</v>
      </c>
      <c r="D347" s="16">
        <f>IF(G346=0,0,IF(G346&lt;MortgageCalculator!$B$12,G346+E347,MortgageCalculator!$B$12))</f>
        <v>0</v>
      </c>
      <c r="E347" s="16">
        <f>C347*MortgageCalculator!$B$5/12</f>
        <v>0</v>
      </c>
      <c r="F347" s="16">
        <f t="shared" si="45"/>
        <v>0</v>
      </c>
      <c r="G347" s="16">
        <f t="shared" si="51"/>
        <v>0</v>
      </c>
      <c r="H347" s="22">
        <f t="shared" si="52"/>
        <v>0</v>
      </c>
      <c r="J347" s="18">
        <f t="shared" si="46"/>
        <v>0</v>
      </c>
      <c r="K347" s="18">
        <f>IF(N346=0,0,IF(N346&lt;MortgageCalculator!$B$12+MortgageCalculator!$B$7,N346+L347,MortgageCalculator!$B$12+MortgageCalculator!$B$7))</f>
        <v>0</v>
      </c>
      <c r="L347" s="18">
        <f>J347*MortgageCalculator!$B$5/12</f>
        <v>0</v>
      </c>
      <c r="M347" s="18">
        <f t="shared" si="47"/>
        <v>0</v>
      </c>
      <c r="N347" s="18">
        <f t="shared" si="48"/>
        <v>0</v>
      </c>
      <c r="P347" s="18">
        <f t="shared" si="49"/>
        <v>0</v>
      </c>
      <c r="Q347" s="19">
        <f>-PV(MortgageCalculator!$B$9/12,B347,0,1,0)</f>
        <v>0.42361646859228946</v>
      </c>
      <c r="S347" s="20">
        <f t="shared" si="50"/>
        <v>0</v>
      </c>
    </row>
    <row r="348" spans="1:19" ht="16.05" customHeight="1" x14ac:dyDescent="0.25">
      <c r="A348" s="15" t="s">
        <v>118</v>
      </c>
      <c r="B348" s="31">
        <v>345</v>
      </c>
      <c r="C348" s="16">
        <f t="shared" si="53"/>
        <v>0</v>
      </c>
      <c r="D348" s="16">
        <f>IF(G347=0,0,IF(G347&lt;MortgageCalculator!$B$12,G347+E348,MortgageCalculator!$B$12))</f>
        <v>0</v>
      </c>
      <c r="E348" s="16">
        <f>C348*MortgageCalculator!$B$5/12</f>
        <v>0</v>
      </c>
      <c r="F348" s="16">
        <f t="shared" si="45"/>
        <v>0</v>
      </c>
      <c r="G348" s="16">
        <f t="shared" si="51"/>
        <v>0</v>
      </c>
      <c r="H348" s="22">
        <f t="shared" si="52"/>
        <v>0</v>
      </c>
      <c r="J348" s="18">
        <f t="shared" si="46"/>
        <v>0</v>
      </c>
      <c r="K348" s="18">
        <f>IF(N347=0,0,IF(N347&lt;MortgageCalculator!$B$12+MortgageCalculator!$B$7,N347+L348,MortgageCalculator!$B$12+MortgageCalculator!$B$7))</f>
        <v>0</v>
      </c>
      <c r="L348" s="18">
        <f>J348*MortgageCalculator!$B$5/12</f>
        <v>0</v>
      </c>
      <c r="M348" s="18">
        <f t="shared" si="47"/>
        <v>0</v>
      </c>
      <c r="N348" s="18">
        <f t="shared" si="48"/>
        <v>0</v>
      </c>
      <c r="P348" s="18">
        <f t="shared" si="49"/>
        <v>0</v>
      </c>
      <c r="Q348" s="19">
        <f>-PV(MortgageCalculator!$B$9/12,B348,0,1,0)</f>
        <v>0.42256006842123628</v>
      </c>
      <c r="S348" s="20">
        <f t="shared" si="50"/>
        <v>0</v>
      </c>
    </row>
    <row r="349" spans="1:19" ht="16.05" customHeight="1" x14ac:dyDescent="0.25">
      <c r="A349" s="15" t="s">
        <v>118</v>
      </c>
      <c r="B349" s="31">
        <v>346</v>
      </c>
      <c r="C349" s="16">
        <f t="shared" si="53"/>
        <v>0</v>
      </c>
      <c r="D349" s="16">
        <f>IF(G348=0,0,IF(G348&lt;MortgageCalculator!$B$12,G348+E349,MortgageCalculator!$B$12))</f>
        <v>0</v>
      </c>
      <c r="E349" s="16">
        <f>C349*MortgageCalculator!$B$5/12</f>
        <v>0</v>
      </c>
      <c r="F349" s="16">
        <f t="shared" si="45"/>
        <v>0</v>
      </c>
      <c r="G349" s="16">
        <f t="shared" si="51"/>
        <v>0</v>
      </c>
      <c r="H349" s="22">
        <f t="shared" si="52"/>
        <v>0</v>
      </c>
      <c r="J349" s="18">
        <f t="shared" si="46"/>
        <v>0</v>
      </c>
      <c r="K349" s="18">
        <f>IF(N348=0,0,IF(N348&lt;MortgageCalculator!$B$12+MortgageCalculator!$B$7,N348+L349,MortgageCalculator!$B$12+MortgageCalculator!$B$7))</f>
        <v>0</v>
      </c>
      <c r="L349" s="18">
        <f>J349*MortgageCalculator!$B$5/12</f>
        <v>0</v>
      </c>
      <c r="M349" s="18">
        <f t="shared" si="47"/>
        <v>0</v>
      </c>
      <c r="N349" s="18">
        <f t="shared" si="48"/>
        <v>0</v>
      </c>
      <c r="P349" s="18">
        <f t="shared" si="49"/>
        <v>0</v>
      </c>
      <c r="Q349" s="19">
        <f>-PV(MortgageCalculator!$B$9/12,B349,0,1,0)</f>
        <v>0.42150630266457489</v>
      </c>
      <c r="S349" s="20">
        <f t="shared" si="50"/>
        <v>0</v>
      </c>
    </row>
    <row r="350" spans="1:19" ht="16.05" customHeight="1" x14ac:dyDescent="0.25">
      <c r="A350" s="15" t="s">
        <v>118</v>
      </c>
      <c r="B350" s="31">
        <v>347</v>
      </c>
      <c r="C350" s="16">
        <f t="shared" si="53"/>
        <v>0</v>
      </c>
      <c r="D350" s="16">
        <f>IF(G349=0,0,IF(G349&lt;MortgageCalculator!$B$12,G349+E350,MortgageCalculator!$B$12))</f>
        <v>0</v>
      </c>
      <c r="E350" s="16">
        <f>C350*MortgageCalculator!$B$5/12</f>
        <v>0</v>
      </c>
      <c r="F350" s="16">
        <f t="shared" si="45"/>
        <v>0</v>
      </c>
      <c r="G350" s="16">
        <f t="shared" si="51"/>
        <v>0</v>
      </c>
      <c r="H350" s="22">
        <f t="shared" si="52"/>
        <v>0</v>
      </c>
      <c r="J350" s="18">
        <f t="shared" si="46"/>
        <v>0</v>
      </c>
      <c r="K350" s="18">
        <f>IF(N349=0,0,IF(N349&lt;MortgageCalculator!$B$12+MortgageCalculator!$B$7,N349+L350,MortgageCalculator!$B$12+MortgageCalculator!$B$7))</f>
        <v>0</v>
      </c>
      <c r="L350" s="18">
        <f>J350*MortgageCalculator!$B$5/12</f>
        <v>0</v>
      </c>
      <c r="M350" s="18">
        <f t="shared" si="47"/>
        <v>0</v>
      </c>
      <c r="N350" s="18">
        <f t="shared" si="48"/>
        <v>0</v>
      </c>
      <c r="P350" s="18">
        <f t="shared" si="49"/>
        <v>0</v>
      </c>
      <c r="Q350" s="19">
        <f>-PV(MortgageCalculator!$B$9/12,B350,0,1,0)</f>
        <v>0.42045516475269318</v>
      </c>
      <c r="S350" s="20">
        <f t="shared" si="50"/>
        <v>0</v>
      </c>
    </row>
    <row r="351" spans="1:19" ht="16.05" customHeight="1" x14ac:dyDescent="0.25">
      <c r="A351" s="15" t="s">
        <v>118</v>
      </c>
      <c r="B351" s="31">
        <v>348</v>
      </c>
      <c r="C351" s="16">
        <f t="shared" si="53"/>
        <v>0</v>
      </c>
      <c r="D351" s="16">
        <f>IF(G350=0,0,IF(G350&lt;MortgageCalculator!$B$12,G350+E351,MortgageCalculator!$B$12))</f>
        <v>0</v>
      </c>
      <c r="E351" s="16">
        <f>C351*MortgageCalculator!$B$5/12</f>
        <v>0</v>
      </c>
      <c r="F351" s="16">
        <f t="shared" si="45"/>
        <v>0</v>
      </c>
      <c r="G351" s="16">
        <f t="shared" si="51"/>
        <v>0</v>
      </c>
      <c r="H351" s="22">
        <f t="shared" si="52"/>
        <v>0</v>
      </c>
      <c r="J351" s="18">
        <f t="shared" si="46"/>
        <v>0</v>
      </c>
      <c r="K351" s="18">
        <f>IF(N350=0,0,IF(N350&lt;MortgageCalculator!$B$12+MortgageCalculator!$B$7,N350+L351,MortgageCalculator!$B$12+MortgageCalculator!$B$7))</f>
        <v>0</v>
      </c>
      <c r="L351" s="18">
        <f>J351*MortgageCalculator!$B$5/12</f>
        <v>0</v>
      </c>
      <c r="M351" s="18">
        <f t="shared" si="47"/>
        <v>0</v>
      </c>
      <c r="N351" s="18">
        <f t="shared" si="48"/>
        <v>0</v>
      </c>
      <c r="P351" s="18">
        <f t="shared" si="49"/>
        <v>0</v>
      </c>
      <c r="Q351" s="19">
        <f>-PV(MortgageCalculator!$B$9/12,B351,0,1,0)</f>
        <v>0.41940664813236234</v>
      </c>
      <c r="S351" s="20">
        <f t="shared" si="50"/>
        <v>0</v>
      </c>
    </row>
    <row r="352" spans="1:19" ht="16.05" customHeight="1" x14ac:dyDescent="0.25">
      <c r="A352" s="15" t="s">
        <v>119</v>
      </c>
      <c r="B352" s="31">
        <v>349</v>
      </c>
      <c r="C352" s="16">
        <f t="shared" si="53"/>
        <v>0</v>
      </c>
      <c r="D352" s="16">
        <f>IF(G351=0,0,IF(G351&lt;MortgageCalculator!$B$12,G351+E352,MortgageCalculator!$B$12))</f>
        <v>0</v>
      </c>
      <c r="E352" s="16">
        <f>C352*MortgageCalculator!$B$5/12</f>
        <v>0</v>
      </c>
      <c r="F352" s="16">
        <f t="shared" si="45"/>
        <v>0</v>
      </c>
      <c r="G352" s="16">
        <f t="shared" si="51"/>
        <v>0</v>
      </c>
      <c r="H352" s="22">
        <f t="shared" si="52"/>
        <v>0</v>
      </c>
      <c r="J352" s="18">
        <f t="shared" si="46"/>
        <v>0</v>
      </c>
      <c r="K352" s="18">
        <f>IF(N351=0,0,IF(N351&lt;MortgageCalculator!$B$12+MortgageCalculator!$B$7,N351+L352,MortgageCalculator!$B$12+MortgageCalculator!$B$7))</f>
        <v>0</v>
      </c>
      <c r="L352" s="18">
        <f>J352*MortgageCalculator!$B$5/12</f>
        <v>0</v>
      </c>
      <c r="M352" s="18">
        <f t="shared" si="47"/>
        <v>0</v>
      </c>
      <c r="N352" s="18">
        <f t="shared" si="48"/>
        <v>0</v>
      </c>
      <c r="P352" s="18">
        <f t="shared" si="49"/>
        <v>0</v>
      </c>
      <c r="Q352" s="19">
        <f>-PV(MortgageCalculator!$B$9/12,B352,0,1,0)</f>
        <v>0.41836074626669545</v>
      </c>
      <c r="S352" s="20">
        <f t="shared" si="50"/>
        <v>0</v>
      </c>
    </row>
    <row r="353" spans="1:19" ht="16.05" customHeight="1" x14ac:dyDescent="0.25">
      <c r="A353" s="15" t="s">
        <v>119</v>
      </c>
      <c r="B353" s="31">
        <v>350</v>
      </c>
      <c r="C353" s="16">
        <f t="shared" si="53"/>
        <v>0</v>
      </c>
      <c r="D353" s="16">
        <f>IF(G352=0,0,IF(G352&lt;MortgageCalculator!$B$12,G352+E353,MortgageCalculator!$B$12))</f>
        <v>0</v>
      </c>
      <c r="E353" s="16">
        <f>C353*MortgageCalculator!$B$5/12</f>
        <v>0</v>
      </c>
      <c r="F353" s="16">
        <f t="shared" si="45"/>
        <v>0</v>
      </c>
      <c r="G353" s="16">
        <f t="shared" si="51"/>
        <v>0</v>
      </c>
      <c r="H353" s="22">
        <f t="shared" si="52"/>
        <v>0</v>
      </c>
      <c r="J353" s="18">
        <f t="shared" si="46"/>
        <v>0</v>
      </c>
      <c r="K353" s="18">
        <f>IF(N352=0,0,IF(N352&lt;MortgageCalculator!$B$12+MortgageCalculator!$B$7,N352+L353,MortgageCalculator!$B$12+MortgageCalculator!$B$7))</f>
        <v>0</v>
      </c>
      <c r="L353" s="18">
        <f>J353*MortgageCalculator!$B$5/12</f>
        <v>0</v>
      </c>
      <c r="M353" s="18">
        <f t="shared" si="47"/>
        <v>0</v>
      </c>
      <c r="N353" s="18">
        <f t="shared" si="48"/>
        <v>0</v>
      </c>
      <c r="P353" s="18">
        <f t="shared" si="49"/>
        <v>0</v>
      </c>
      <c r="Q353" s="19">
        <f>-PV(MortgageCalculator!$B$9/12,B353,0,1,0)</f>
        <v>0.41731745263510783</v>
      </c>
      <c r="S353" s="20">
        <f t="shared" si="50"/>
        <v>0</v>
      </c>
    </row>
    <row r="354" spans="1:19" ht="16.05" customHeight="1" x14ac:dyDescent="0.25">
      <c r="A354" s="15" t="s">
        <v>119</v>
      </c>
      <c r="B354" s="31">
        <v>351</v>
      </c>
      <c r="C354" s="16">
        <f t="shared" si="53"/>
        <v>0</v>
      </c>
      <c r="D354" s="16">
        <f>IF(G353=0,0,IF(G353&lt;MortgageCalculator!$B$12,G353+E354,MortgageCalculator!$B$12))</f>
        <v>0</v>
      </c>
      <c r="E354" s="16">
        <f>C354*MortgageCalculator!$B$5/12</f>
        <v>0</v>
      </c>
      <c r="F354" s="16">
        <f t="shared" si="45"/>
        <v>0</v>
      </c>
      <c r="G354" s="16">
        <f t="shared" si="51"/>
        <v>0</v>
      </c>
      <c r="H354" s="22">
        <f t="shared" si="52"/>
        <v>0</v>
      </c>
      <c r="J354" s="18">
        <f t="shared" si="46"/>
        <v>0</v>
      </c>
      <c r="K354" s="18">
        <f>IF(N353=0,0,IF(N353&lt;MortgageCalculator!$B$12+MortgageCalculator!$B$7,N353+L354,MortgageCalculator!$B$12+MortgageCalculator!$B$7))</f>
        <v>0</v>
      </c>
      <c r="L354" s="18">
        <f>J354*MortgageCalculator!$B$5/12</f>
        <v>0</v>
      </c>
      <c r="M354" s="18">
        <f t="shared" si="47"/>
        <v>0</v>
      </c>
      <c r="N354" s="18">
        <f t="shared" si="48"/>
        <v>0</v>
      </c>
      <c r="P354" s="18">
        <f t="shared" si="49"/>
        <v>0</v>
      </c>
      <c r="Q354" s="19">
        <f>-PV(MortgageCalculator!$B$9/12,B354,0,1,0)</f>
        <v>0.41627676073327474</v>
      </c>
      <c r="S354" s="20">
        <f t="shared" si="50"/>
        <v>0</v>
      </c>
    </row>
    <row r="355" spans="1:19" ht="16.05" customHeight="1" x14ac:dyDescent="0.25">
      <c r="A355" s="15" t="s">
        <v>119</v>
      </c>
      <c r="B355" s="31">
        <v>352</v>
      </c>
      <c r="C355" s="16">
        <f t="shared" si="53"/>
        <v>0</v>
      </c>
      <c r="D355" s="16">
        <f>IF(G354=0,0,IF(G354&lt;MortgageCalculator!$B$12,G354+E355,MortgageCalculator!$B$12))</f>
        <v>0</v>
      </c>
      <c r="E355" s="16">
        <f>C355*MortgageCalculator!$B$5/12</f>
        <v>0</v>
      </c>
      <c r="F355" s="16">
        <f t="shared" si="45"/>
        <v>0</v>
      </c>
      <c r="G355" s="16">
        <f t="shared" si="51"/>
        <v>0</v>
      </c>
      <c r="H355" s="22">
        <f t="shared" si="52"/>
        <v>0</v>
      </c>
      <c r="J355" s="18">
        <f t="shared" si="46"/>
        <v>0</v>
      </c>
      <c r="K355" s="18">
        <f>IF(N354=0,0,IF(N354&lt;MortgageCalculator!$B$12+MortgageCalculator!$B$7,N354+L355,MortgageCalculator!$B$12+MortgageCalculator!$B$7))</f>
        <v>0</v>
      </c>
      <c r="L355" s="18">
        <f>J355*MortgageCalculator!$B$5/12</f>
        <v>0</v>
      </c>
      <c r="M355" s="18">
        <f t="shared" si="47"/>
        <v>0</v>
      </c>
      <c r="N355" s="18">
        <f t="shared" si="48"/>
        <v>0</v>
      </c>
      <c r="P355" s="18">
        <f t="shared" si="49"/>
        <v>0</v>
      </c>
      <c r="Q355" s="19">
        <f>-PV(MortgageCalculator!$B$9/12,B355,0,1,0)</f>
        <v>0.41523866407309196</v>
      </c>
      <c r="S355" s="20">
        <f t="shared" si="50"/>
        <v>0</v>
      </c>
    </row>
    <row r="356" spans="1:19" ht="16.05" customHeight="1" x14ac:dyDescent="0.25">
      <c r="A356" s="15" t="s">
        <v>119</v>
      </c>
      <c r="B356" s="31">
        <v>353</v>
      </c>
      <c r="C356" s="16">
        <f t="shared" si="53"/>
        <v>0</v>
      </c>
      <c r="D356" s="16">
        <f>IF(G355=0,0,IF(G355&lt;MortgageCalculator!$B$12,G355+E356,MortgageCalculator!$B$12))</f>
        <v>0</v>
      </c>
      <c r="E356" s="16">
        <f>C356*MortgageCalculator!$B$5/12</f>
        <v>0</v>
      </c>
      <c r="F356" s="16">
        <f t="shared" si="45"/>
        <v>0</v>
      </c>
      <c r="G356" s="16">
        <f t="shared" si="51"/>
        <v>0</v>
      </c>
      <c r="H356" s="22">
        <f t="shared" si="52"/>
        <v>0</v>
      </c>
      <c r="J356" s="18">
        <f t="shared" si="46"/>
        <v>0</v>
      </c>
      <c r="K356" s="18">
        <f>IF(N355=0,0,IF(N355&lt;MortgageCalculator!$B$12+MortgageCalculator!$B$7,N355+L356,MortgageCalculator!$B$12+MortgageCalculator!$B$7))</f>
        <v>0</v>
      </c>
      <c r="L356" s="18">
        <f>J356*MortgageCalculator!$B$5/12</f>
        <v>0</v>
      </c>
      <c r="M356" s="18">
        <f t="shared" si="47"/>
        <v>0</v>
      </c>
      <c r="N356" s="18">
        <f t="shared" si="48"/>
        <v>0</v>
      </c>
      <c r="P356" s="18">
        <f t="shared" si="49"/>
        <v>0</v>
      </c>
      <c r="Q356" s="19">
        <f>-PV(MortgageCalculator!$B$9/12,B356,0,1,0)</f>
        <v>0.41420315618263531</v>
      </c>
      <c r="S356" s="20">
        <f t="shared" si="50"/>
        <v>0</v>
      </c>
    </row>
    <row r="357" spans="1:19" ht="16.05" customHeight="1" x14ac:dyDescent="0.25">
      <c r="A357" s="15" t="s">
        <v>119</v>
      </c>
      <c r="B357" s="31">
        <v>354</v>
      </c>
      <c r="C357" s="16">
        <f t="shared" si="53"/>
        <v>0</v>
      </c>
      <c r="D357" s="16">
        <f>IF(G356=0,0,IF(G356&lt;MortgageCalculator!$B$12,G356+E357,MortgageCalculator!$B$12))</f>
        <v>0</v>
      </c>
      <c r="E357" s="16">
        <f>C357*MortgageCalculator!$B$5/12</f>
        <v>0</v>
      </c>
      <c r="F357" s="16">
        <f t="shared" si="45"/>
        <v>0</v>
      </c>
      <c r="G357" s="16">
        <f t="shared" si="51"/>
        <v>0</v>
      </c>
      <c r="H357" s="22">
        <f t="shared" si="52"/>
        <v>0</v>
      </c>
      <c r="J357" s="18">
        <f t="shared" si="46"/>
        <v>0</v>
      </c>
      <c r="K357" s="18">
        <f>IF(N356=0,0,IF(N356&lt;MortgageCalculator!$B$12+MortgageCalculator!$B$7,N356+L357,MortgageCalculator!$B$12+MortgageCalculator!$B$7))</f>
        <v>0</v>
      </c>
      <c r="L357" s="18">
        <f>J357*MortgageCalculator!$B$5/12</f>
        <v>0</v>
      </c>
      <c r="M357" s="18">
        <f t="shared" si="47"/>
        <v>0</v>
      </c>
      <c r="N357" s="18">
        <f t="shared" si="48"/>
        <v>0</v>
      </c>
      <c r="P357" s="18">
        <f t="shared" si="49"/>
        <v>0</v>
      </c>
      <c r="Q357" s="19">
        <f>-PV(MortgageCalculator!$B$9/12,B357,0,1,0)</f>
        <v>0.41317023060612013</v>
      </c>
      <c r="S357" s="20">
        <f t="shared" si="50"/>
        <v>0</v>
      </c>
    </row>
    <row r="358" spans="1:19" ht="16.05" customHeight="1" x14ac:dyDescent="0.25">
      <c r="A358" s="15" t="s">
        <v>119</v>
      </c>
      <c r="B358" s="31">
        <v>355</v>
      </c>
      <c r="C358" s="16">
        <f t="shared" si="53"/>
        <v>0</v>
      </c>
      <c r="D358" s="16">
        <f>IF(G357=0,0,IF(G357&lt;MortgageCalculator!$B$12,G357+E358,MortgageCalculator!$B$12))</f>
        <v>0</v>
      </c>
      <c r="E358" s="16">
        <f>C358*MortgageCalculator!$B$5/12</f>
        <v>0</v>
      </c>
      <c r="F358" s="16">
        <f t="shared" si="45"/>
        <v>0</v>
      </c>
      <c r="G358" s="16">
        <f t="shared" si="51"/>
        <v>0</v>
      </c>
      <c r="H358" s="22">
        <f t="shared" si="52"/>
        <v>0</v>
      </c>
      <c r="J358" s="18">
        <f t="shared" si="46"/>
        <v>0</v>
      </c>
      <c r="K358" s="18">
        <f>IF(N357=0,0,IF(N357&lt;MortgageCalculator!$B$12+MortgageCalculator!$B$7,N357+L358,MortgageCalculator!$B$12+MortgageCalculator!$B$7))</f>
        <v>0</v>
      </c>
      <c r="L358" s="18">
        <f>J358*MortgageCalculator!$B$5/12</f>
        <v>0</v>
      </c>
      <c r="M358" s="18">
        <f t="shared" si="47"/>
        <v>0</v>
      </c>
      <c r="N358" s="18">
        <f t="shared" si="48"/>
        <v>0</v>
      </c>
      <c r="P358" s="18">
        <f t="shared" si="49"/>
        <v>0</v>
      </c>
      <c r="Q358" s="19">
        <f>-PV(MortgageCalculator!$B$9/12,B358,0,1,0)</f>
        <v>0.4121398809038605</v>
      </c>
      <c r="S358" s="20">
        <f t="shared" si="50"/>
        <v>0</v>
      </c>
    </row>
    <row r="359" spans="1:19" ht="16.05" customHeight="1" x14ac:dyDescent="0.25">
      <c r="A359" s="15" t="s">
        <v>119</v>
      </c>
      <c r="B359" s="31">
        <v>356</v>
      </c>
      <c r="C359" s="16">
        <f t="shared" si="53"/>
        <v>0</v>
      </c>
      <c r="D359" s="16">
        <f>IF(G358=0,0,IF(G358&lt;MortgageCalculator!$B$12,G358+E359,MortgageCalculator!$B$12))</f>
        <v>0</v>
      </c>
      <c r="E359" s="16">
        <f>C359*MortgageCalculator!$B$5/12</f>
        <v>0</v>
      </c>
      <c r="F359" s="16">
        <f t="shared" si="45"/>
        <v>0</v>
      </c>
      <c r="G359" s="16">
        <f t="shared" si="51"/>
        <v>0</v>
      </c>
      <c r="H359" s="22">
        <f t="shared" si="52"/>
        <v>0</v>
      </c>
      <c r="J359" s="18">
        <f t="shared" si="46"/>
        <v>0</v>
      </c>
      <c r="K359" s="18">
        <f>IF(N358=0,0,IF(N358&lt;MortgageCalculator!$B$12+MortgageCalculator!$B$7,N358+L359,MortgageCalculator!$B$12+MortgageCalculator!$B$7))</f>
        <v>0</v>
      </c>
      <c r="L359" s="18">
        <f>J359*MortgageCalculator!$B$5/12</f>
        <v>0</v>
      </c>
      <c r="M359" s="18">
        <f t="shared" si="47"/>
        <v>0</v>
      </c>
      <c r="N359" s="18">
        <f t="shared" si="48"/>
        <v>0</v>
      </c>
      <c r="P359" s="18">
        <f t="shared" si="49"/>
        <v>0</v>
      </c>
      <c r="Q359" s="19">
        <f>-PV(MortgageCalculator!$B$9/12,B359,0,1,0)</f>
        <v>0.41111210065222986</v>
      </c>
      <c r="S359" s="20">
        <f t="shared" si="50"/>
        <v>0</v>
      </c>
    </row>
    <row r="360" spans="1:19" ht="16.05" customHeight="1" x14ac:dyDescent="0.25">
      <c r="A360" s="15" t="s">
        <v>119</v>
      </c>
      <c r="B360" s="31">
        <v>357</v>
      </c>
      <c r="C360" s="16">
        <f t="shared" si="53"/>
        <v>0</v>
      </c>
      <c r="D360" s="16">
        <f>IF(G359=0,0,IF(G359&lt;MortgageCalculator!$B$12,G359+E360,MortgageCalculator!$B$12))</f>
        <v>0</v>
      </c>
      <c r="E360" s="16">
        <f>C360*MortgageCalculator!$B$5/12</f>
        <v>0</v>
      </c>
      <c r="F360" s="16">
        <f t="shared" si="45"/>
        <v>0</v>
      </c>
      <c r="G360" s="16">
        <f t="shared" si="51"/>
        <v>0</v>
      </c>
      <c r="H360" s="22">
        <f t="shared" si="52"/>
        <v>0</v>
      </c>
      <c r="J360" s="18">
        <f t="shared" si="46"/>
        <v>0</v>
      </c>
      <c r="K360" s="18">
        <f>IF(N359=0,0,IF(N359&lt;MortgageCalculator!$B$12+MortgageCalculator!$B$7,N359+L360,MortgageCalculator!$B$12+MortgageCalculator!$B$7))</f>
        <v>0</v>
      </c>
      <c r="L360" s="18">
        <f>J360*MortgageCalculator!$B$5/12</f>
        <v>0</v>
      </c>
      <c r="M360" s="18">
        <f t="shared" si="47"/>
        <v>0</v>
      </c>
      <c r="N360" s="18">
        <f t="shared" si="48"/>
        <v>0</v>
      </c>
      <c r="P360" s="18">
        <f t="shared" si="49"/>
        <v>0</v>
      </c>
      <c r="Q360" s="19">
        <f>-PV(MortgageCalculator!$B$9/12,B360,0,1,0)</f>
        <v>0.41008688344362076</v>
      </c>
      <c r="S360" s="20">
        <f t="shared" si="50"/>
        <v>0</v>
      </c>
    </row>
    <row r="361" spans="1:19" ht="16.05" customHeight="1" x14ac:dyDescent="0.25">
      <c r="A361" s="15" t="s">
        <v>119</v>
      </c>
      <c r="B361" s="31">
        <v>358</v>
      </c>
      <c r="C361" s="16">
        <f t="shared" si="53"/>
        <v>0</v>
      </c>
      <c r="D361" s="16">
        <f>IF(G360=0,0,IF(G360&lt;MortgageCalculator!$B$12,G360+E361,MortgageCalculator!$B$12))</f>
        <v>0</v>
      </c>
      <c r="E361" s="16">
        <f>C361*MortgageCalculator!$B$5/12</f>
        <v>0</v>
      </c>
      <c r="F361" s="16">
        <f t="shared" si="45"/>
        <v>0</v>
      </c>
      <c r="G361" s="16">
        <f t="shared" si="51"/>
        <v>0</v>
      </c>
      <c r="H361" s="22">
        <f t="shared" si="52"/>
        <v>0</v>
      </c>
      <c r="J361" s="18">
        <f t="shared" si="46"/>
        <v>0</v>
      </c>
      <c r="K361" s="18">
        <f>IF(N360=0,0,IF(N360&lt;MortgageCalculator!$B$12+MortgageCalculator!$B$7,N360+L361,MortgageCalculator!$B$12+MortgageCalculator!$B$7))</f>
        <v>0</v>
      </c>
      <c r="L361" s="18">
        <f>J361*MortgageCalculator!$B$5/12</f>
        <v>0</v>
      </c>
      <c r="M361" s="18">
        <f t="shared" si="47"/>
        <v>0</v>
      </c>
      <c r="N361" s="18">
        <f t="shared" si="48"/>
        <v>0</v>
      </c>
      <c r="P361" s="18">
        <f t="shared" si="49"/>
        <v>0</v>
      </c>
      <c r="Q361" s="19">
        <f>-PV(MortgageCalculator!$B$9/12,B361,0,1,0)</f>
        <v>0.40906422288640493</v>
      </c>
      <c r="S361" s="20">
        <f t="shared" si="50"/>
        <v>0</v>
      </c>
    </row>
    <row r="362" spans="1:19" ht="16.05" customHeight="1" x14ac:dyDescent="0.25">
      <c r="A362" s="15" t="s">
        <v>119</v>
      </c>
      <c r="B362" s="31">
        <v>359</v>
      </c>
      <c r="C362" s="16">
        <f t="shared" si="53"/>
        <v>0</v>
      </c>
      <c r="D362" s="16">
        <f>IF(G361=0,0,IF(G361&lt;MortgageCalculator!$B$12,G361+E362,MortgageCalculator!$B$12))</f>
        <v>0</v>
      </c>
      <c r="E362" s="16">
        <f>C362*MortgageCalculator!$B$5/12</f>
        <v>0</v>
      </c>
      <c r="F362" s="16">
        <f t="shared" si="45"/>
        <v>0</v>
      </c>
      <c r="G362" s="16">
        <f t="shared" si="51"/>
        <v>0</v>
      </c>
      <c r="H362" s="22">
        <f t="shared" si="52"/>
        <v>0</v>
      </c>
      <c r="J362" s="18">
        <f t="shared" si="46"/>
        <v>0</v>
      </c>
      <c r="K362" s="18">
        <f>IF(N361=0,0,IF(N361&lt;MortgageCalculator!$B$12+MortgageCalculator!$B$7,N361+L362,MortgageCalculator!$B$12+MortgageCalculator!$B$7))</f>
        <v>0</v>
      </c>
      <c r="L362" s="18">
        <f>J362*MortgageCalculator!$B$5/12</f>
        <v>0</v>
      </c>
      <c r="M362" s="18">
        <f t="shared" si="47"/>
        <v>0</v>
      </c>
      <c r="N362" s="18">
        <f t="shared" si="48"/>
        <v>0</v>
      </c>
      <c r="P362" s="18">
        <f t="shared" si="49"/>
        <v>0</v>
      </c>
      <c r="Q362" s="19">
        <f>-PV(MortgageCalculator!$B$9/12,B362,0,1,0)</f>
        <v>0.40804411260489259</v>
      </c>
      <c r="S362" s="20">
        <f t="shared" si="50"/>
        <v>0</v>
      </c>
    </row>
    <row r="363" spans="1:19" ht="16.05" customHeight="1" x14ac:dyDescent="0.25">
      <c r="A363" s="15" t="s">
        <v>119</v>
      </c>
      <c r="B363" s="31">
        <v>360</v>
      </c>
      <c r="C363" s="16">
        <f t="shared" si="53"/>
        <v>0</v>
      </c>
      <c r="D363" s="16">
        <f>IF(G362=0,0,IF(G362&lt;MortgageCalculator!$B$12,G362+E363,MortgageCalculator!$B$12))</f>
        <v>0</v>
      </c>
      <c r="E363" s="16">
        <f>C363*MortgageCalculator!$B$5/12</f>
        <v>0</v>
      </c>
      <c r="F363" s="16">
        <f t="shared" si="45"/>
        <v>0</v>
      </c>
      <c r="G363" s="16">
        <f t="shared" si="51"/>
        <v>0</v>
      </c>
      <c r="H363" s="22">
        <f t="shared" si="52"/>
        <v>0</v>
      </c>
      <c r="J363" s="18">
        <f t="shared" si="46"/>
        <v>0</v>
      </c>
      <c r="K363" s="18">
        <f>IF(N362=0,0,IF(N362&lt;MortgageCalculator!$B$12+MortgageCalculator!$B$7,N362+L363,MortgageCalculator!$B$12+MortgageCalculator!$B$7))</f>
        <v>0</v>
      </c>
      <c r="L363" s="18">
        <f>J363*MortgageCalculator!$B$5/12</f>
        <v>0</v>
      </c>
      <c r="M363" s="18">
        <f t="shared" si="47"/>
        <v>0</v>
      </c>
      <c r="N363" s="18">
        <f t="shared" si="48"/>
        <v>0</v>
      </c>
      <c r="P363" s="18">
        <f t="shared" si="49"/>
        <v>0</v>
      </c>
      <c r="Q363" s="19">
        <f>-PV(MortgageCalculator!$B$9/12,B363,0,1,0)</f>
        <v>0.40702654623929441</v>
      </c>
      <c r="S363" s="20">
        <f t="shared" si="50"/>
        <v>0</v>
      </c>
    </row>
    <row r="364" spans="1:19" ht="16.05" customHeight="1" x14ac:dyDescent="0.25">
      <c r="E364" s="16">
        <f>SUM(E4:E363)</f>
        <v>126790.18247190554</v>
      </c>
      <c r="L364" s="33">
        <f>SUM(L4:L363)</f>
        <v>94356.650245278113</v>
      </c>
      <c r="P364" s="18">
        <f>SUM(P4:P363)</f>
        <v>32433.532226627576</v>
      </c>
      <c r="S364" s="20">
        <f>SUM(S4:S363)</f>
        <v>20819.339264731178</v>
      </c>
    </row>
  </sheetData>
  <phoneticPr fontId="5" type="noConversion"/>
  <pageMargins left="0.74803149606299213" right="0.74803149606299213" top="0.98425196850393704" bottom="0.98425196850393704" header="0.51181102362204722" footer="0.51181102362204722"/>
  <pageSetup paperSize="9" scale="71" fitToHeight="6" orientation="portrait" r:id="rId1"/>
  <headerFooter alignWithMargins="0">
    <oddFooter>&amp;C&amp;"-,Regular"&amp;9Page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About</vt:lpstr>
      <vt:lpstr>Instructions</vt:lpstr>
      <vt:lpstr>MortgageCalculator</vt:lpstr>
      <vt:lpstr>NetDisposable</vt:lpstr>
      <vt:lpstr>AnnualAmort</vt:lpstr>
      <vt:lpstr>MonthAmort</vt:lpstr>
      <vt:lpstr>AnnualAmort!Print_Area</vt:lpstr>
      <vt:lpstr>AnnualAmort!Print_Titles</vt:lpstr>
      <vt:lpstr>Instructions!Print_Titles</vt:lpstr>
      <vt:lpstr>MonthAmort!Print_Titles</vt:lpstr>
      <vt:lpstr>NetDisposable!Print_Titles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Calculator - Excel Skills</dc:title>
  <dc:subject>Bond Calculator</dc:subject>
  <dc:creator>Excel Skills International</dc:creator>
  <cp:keywords>bond calculator</cp:keywords>
  <cp:lastModifiedBy>Wilhelm</cp:lastModifiedBy>
  <cp:lastPrinted>2020-09-25T11:43:01Z</cp:lastPrinted>
  <dcterms:created xsi:type="dcterms:W3CDTF">2009-04-24T13:49:41Z</dcterms:created>
  <dcterms:modified xsi:type="dcterms:W3CDTF">2021-05-12T15:22:05Z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e353b8d7-d172-473d-8422-19b1eb941636</vt:lpwstr>
  </property>
</Properties>
</file>